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32760" windowWidth="25440" windowHeight="8595" tabRatio="601" activeTab="3"/>
  </bookViews>
  <sheets>
    <sheet name="GeneraleSindaco" sheetId="1" r:id="rId1"/>
    <sheet name="DettaglioSindaco" sheetId="2" r:id="rId2"/>
    <sheet name="GeneraleListe" sheetId="3" r:id="rId3"/>
    <sheet name="DettaglioListe" sheetId="4" r:id="rId4"/>
  </sheets>
  <definedNames>
    <definedName name="_xlfn.ANCHORARRAY" hidden="1">#NAME?</definedName>
    <definedName name="_xlnm.Print_Area" localSheetId="3">'DettaglioListe'!$A$1:$AB$34</definedName>
    <definedName name="_xlnm.Print_Area" localSheetId="1">'DettaglioSindaco'!$A$1:$U$35</definedName>
    <definedName name="_xlnm.Print_Area" localSheetId="2">'GeneraleListe'!$A$1:$H$20</definedName>
    <definedName name="_xlnm.Print_Area" localSheetId="0">'GeneraleSindaco'!$A$2:$E$14</definedName>
    <definedName name="_xlnm.Print_Titles" localSheetId="3">'DettaglioListe'!$A:$A,'DettaglioListe'!$1:$2</definedName>
  </definedNames>
  <calcPr fullCalcOnLoad="1"/>
</workbook>
</file>

<file path=xl/sharedStrings.xml><?xml version="1.0" encoding="utf-8"?>
<sst xmlns="http://schemas.openxmlformats.org/spreadsheetml/2006/main" count="196" uniqueCount="114">
  <si>
    <t>sezione</t>
  </si>
  <si>
    <t>ELETTORI</t>
  </si>
  <si>
    <t>VOTANTI</t>
  </si>
  <si>
    <t>Lista 1</t>
  </si>
  <si>
    <t>Lista 2</t>
  </si>
  <si>
    <t>Lista 3</t>
  </si>
  <si>
    <t>Lista 4</t>
  </si>
  <si>
    <t>Lista 5</t>
  </si>
  <si>
    <t>Lista 6</t>
  </si>
  <si>
    <t>Lista 7</t>
  </si>
  <si>
    <t>TOTALE VOTI VALIDI</t>
  </si>
  <si>
    <t>Schede bianche</t>
  </si>
  <si>
    <t>Schede nulle</t>
  </si>
  <si>
    <t>Schede cont. non ass.</t>
  </si>
  <si>
    <t>totali</t>
  </si>
  <si>
    <t>%</t>
  </si>
  <si>
    <t>Voti di lista validi</t>
  </si>
  <si>
    <t xml:space="preserve">Sezioni </t>
  </si>
  <si>
    <t>su</t>
  </si>
  <si>
    <t>Voti contestati e non ass.</t>
  </si>
  <si>
    <t>Sezioni</t>
  </si>
  <si>
    <t>COMUNE DI MONTEVARCHI</t>
  </si>
  <si>
    <t>M.</t>
  </si>
  <si>
    <t>F.</t>
  </si>
  <si>
    <t>TOT.</t>
  </si>
  <si>
    <t>CONTROLLO</t>
  </si>
  <si>
    <t>Lista 8</t>
  </si>
  <si>
    <t>A</t>
  </si>
  <si>
    <t>B</t>
  </si>
  <si>
    <t>A + B</t>
  </si>
  <si>
    <t>Totale                                             Scrutinate</t>
  </si>
  <si>
    <t>VALIDI                                                 + DI CUI</t>
  </si>
  <si>
    <t>DI CUI **</t>
  </si>
  <si>
    <t>Denominazione lista e Candidato Sindaco</t>
  </si>
  <si>
    <t>TOTALE VOTANTI</t>
  </si>
  <si>
    <t>VOTI CONTESTATI E NON ASSEGNATI</t>
  </si>
  <si>
    <t>BIANCHE</t>
  </si>
  <si>
    <t>SCHEDE NULLE</t>
  </si>
  <si>
    <t xml:space="preserve">Sezioni scrutinate </t>
  </si>
  <si>
    <t>su 23</t>
  </si>
  <si>
    <t>SEZ.</t>
  </si>
  <si>
    <t>LOCALITA'</t>
  </si>
  <si>
    <t>ISCRITTI</t>
  </si>
  <si>
    <t>SPOGLIO</t>
  </si>
  <si>
    <t>m</t>
  </si>
  <si>
    <t>f.</t>
  </si>
  <si>
    <t>tot.</t>
  </si>
  <si>
    <t>DI CUI                                                  solo sindaco</t>
  </si>
  <si>
    <t>contestati non assegnati</t>
  </si>
  <si>
    <t>schede bianche</t>
  </si>
  <si>
    <t>schede nulle</t>
  </si>
  <si>
    <t>TOTALE SCRUTINATE</t>
  </si>
  <si>
    <t>controllo</t>
  </si>
  <si>
    <t>DI CUI</t>
  </si>
  <si>
    <t>Voti Validi</t>
  </si>
  <si>
    <t>Solo Sindaco</t>
  </si>
  <si>
    <t>**</t>
  </si>
  <si>
    <t>Piazza C. Battisti</t>
  </si>
  <si>
    <t>via F.lli Rosselli</t>
  </si>
  <si>
    <t>via Michelangelo</t>
  </si>
  <si>
    <t>via Boccaccio</t>
  </si>
  <si>
    <t>via Mincio</t>
  </si>
  <si>
    <t>Moncioni</t>
  </si>
  <si>
    <t>Mercatale</t>
  </si>
  <si>
    <t>Levanella</t>
  </si>
  <si>
    <t>Levane</t>
  </si>
  <si>
    <t>TOTALE</t>
  </si>
  <si>
    <t xml:space="preserve"> </t>
  </si>
  <si>
    <t>SU 23</t>
  </si>
  <si>
    <t>N.ro sezioni scrutinate</t>
  </si>
  <si>
    <t>N.ro sezioni totali</t>
  </si>
  <si>
    <t>VOTI CANDIDATI A SINDACO</t>
  </si>
  <si>
    <t>Lista 9</t>
  </si>
  <si>
    <t>Lista 10</t>
  </si>
  <si>
    <t>Totale                                              Non Validi                                         (1+2+3)</t>
  </si>
  <si>
    <t>TOTALE                                                       NON VALIDE                                         (1+2+3)</t>
  </si>
  <si>
    <t>Scrutinati Maschi</t>
  </si>
  <si>
    <t>Scrutinati Femmine</t>
  </si>
  <si>
    <t>.</t>
  </si>
  <si>
    <t>*</t>
  </si>
  <si>
    <t>MOVIMENTO 5 STELLE</t>
  </si>
  <si>
    <t>M</t>
  </si>
  <si>
    <t>F</t>
  </si>
  <si>
    <t>( DATI UFFICIOSI )</t>
  </si>
  <si>
    <t>Dati</t>
  </si>
  <si>
    <t>Ufficiosi</t>
  </si>
  <si>
    <t>COMUNE  DI MONTEVARCHI ELEZIONI AMMINISTRATIVE 3-4 OTTOBRE 2021</t>
  </si>
  <si>
    <t>ELEZIONI AMMINISTRATIVE 3-4 OTTOBRE 2021 - Elezione del Sindaco</t>
  </si>
  <si>
    <t>COMUNE DI MONTEVARCHI - ELEZIONI AMMINISTRATIVE 3-4 OTTOBRE 2021</t>
  </si>
  <si>
    <t>Voti di Lista del 3-4 Ottobre 2021</t>
  </si>
  <si>
    <t>Elezioni Amministrative</t>
  </si>
  <si>
    <t>SILVIA CHIASSAI MARTINI</t>
  </si>
  <si>
    <t>LUCA CANONICI</t>
  </si>
  <si>
    <t>LISTA  N. 1                        SILVIA CHIASSAI MARTINI</t>
  </si>
  <si>
    <t>Lista 11</t>
  </si>
  <si>
    <t>Lista 12</t>
  </si>
  <si>
    <t>Lista 13</t>
  </si>
  <si>
    <t>LISTA  N. 2                                          LUCA CANONICI</t>
  </si>
  <si>
    <t>PRIMA MONTEVARCHI                                                                              FORZA ITALIA LISTA INDIPENDENTE                                                                                SILVIA SINDACO                                                                                MONTEVARCHI IN SALUTE                                                                                PER LEVANE UNITA                                                                                LEGA SALVINI TOSCANA                                                                                FRATELLI D'ITALIA GIORGIA MELONI</t>
  </si>
  <si>
    <t>PARTITO DEMOCRATICO                                                                                AVANTI MONTEVARCHI                                                                                MONTEVARCHI DEMOCRATICA                                                                               MOVIMENTO 5 STELLE                                                                               IMPEGNO COMUNE                                                                               SINISTRA PER MONTEVARCHI</t>
  </si>
  <si>
    <t>PRIMA MONTEVARCHI</t>
  </si>
  <si>
    <t>FORZA ITALIA - LISTA INDIPENDENTE</t>
  </si>
  <si>
    <t>SILVIA SINDACO</t>
  </si>
  <si>
    <t>MONTEVARCHI IN SALUTE</t>
  </si>
  <si>
    <t>PER LEVANE UNITA</t>
  </si>
  <si>
    <t>LEGA SALVINI TOSCANA</t>
  </si>
  <si>
    <t>FRATELLI D'ITALIA GIORGIA MELONI</t>
  </si>
  <si>
    <t>PARTITO DEMOCRATICO</t>
  </si>
  <si>
    <t>AVANTI MONTEVARCHI</t>
  </si>
  <si>
    <t>MONTEVARCHI DEMOCRATICA</t>
  </si>
  <si>
    <t>SINISTRA PER MONTEVARCHI</t>
  </si>
  <si>
    <t>FORZA ITALIA  LISTA INDIPENDENTE</t>
  </si>
  <si>
    <t>LEGA SALVINI PREMIER</t>
  </si>
  <si>
    <t>LUCA CANONICI SINDACO IMPEGNO COMUNE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</si>
</sst>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0.0%"/>
    <numFmt numFmtId="177" formatCode="#,##0_ ;\-#,##0\ 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_-* #,##0.00_-;\-* #,##0.00_-;_-* &quot;-&quot;_-;_-@_-"/>
    <numFmt numFmtId="183" formatCode="#,##0.00_ ;\-#,##0.00\ "/>
    <numFmt numFmtId="184" formatCode="00000"/>
    <numFmt numFmtId="185" formatCode="#,##0.0000000000"/>
    <numFmt numFmtId="186" formatCode="[$-410]dddd\ d\ mmmm\ yyyy"/>
    <numFmt numFmtId="187" formatCode="&quot;Attivo&quot;;&quot;Attivo&quot;;&quot;Inattivo&quot;"/>
    <numFmt numFmtId="188" formatCode="d/m/yy\ h\.mm;@"/>
  </numFmts>
  <fonts count="64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Arial Narrow"/>
      <family val="2"/>
    </font>
    <font>
      <b/>
      <sz val="12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color indexed="9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b/>
      <sz val="12"/>
      <color indexed="56"/>
      <name val="Arial"/>
      <family val="2"/>
    </font>
    <font>
      <sz val="10"/>
      <color indexed="22"/>
      <name val="Arial"/>
      <family val="2"/>
    </font>
    <font>
      <b/>
      <sz val="10"/>
      <color indexed="8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b/>
      <sz val="15"/>
      <color indexed="8"/>
      <name val="Arial"/>
      <family val="2"/>
    </font>
    <font>
      <sz val="10"/>
      <color indexed="8"/>
      <name val="Arial"/>
      <family val="2"/>
    </font>
    <font>
      <b/>
      <sz val="15"/>
      <color indexed="60"/>
      <name val="Arial"/>
      <family val="2"/>
    </font>
    <font>
      <b/>
      <sz val="12"/>
      <color indexed="14"/>
      <name val="Arial"/>
      <family val="2"/>
    </font>
    <font>
      <sz val="8"/>
      <color indexed="13"/>
      <name val="Arial"/>
      <family val="2"/>
    </font>
    <font>
      <sz val="9"/>
      <name val="Arial"/>
      <family val="2"/>
    </font>
    <font>
      <b/>
      <sz val="16"/>
      <color indexed="8"/>
      <name val="Arial"/>
      <family val="2"/>
    </font>
    <font>
      <b/>
      <sz val="8"/>
      <color indexed="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2" applyNumberFormat="0" applyFill="0" applyAlignment="0" applyProtection="0"/>
    <xf numFmtId="0" fontId="51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0" fontId="54" fillId="20" borderId="5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12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9" fillId="0" borderId="0" xfId="36" applyAlignment="1">
      <alignment/>
    </xf>
    <xf numFmtId="0" fontId="0" fillId="33" borderId="0" xfId="0" applyFill="1" applyAlignment="1">
      <alignment vertical="center" wrapText="1"/>
    </xf>
    <xf numFmtId="0" fontId="0" fillId="0" borderId="0" xfId="0" applyAlignment="1">
      <alignment wrapText="1"/>
    </xf>
    <xf numFmtId="0" fontId="19" fillId="33" borderId="10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2" fillId="34" borderId="11" xfId="0" applyFont="1" applyFill="1" applyBorder="1" applyAlignment="1" applyProtection="1">
      <alignment/>
      <protection locked="0"/>
    </xf>
    <xf numFmtId="0" fontId="2" fillId="34" borderId="12" xfId="0" applyFont="1" applyFill="1" applyBorder="1" applyAlignment="1" applyProtection="1">
      <alignment/>
      <protection locked="0"/>
    </xf>
    <xf numFmtId="0" fontId="2" fillId="34" borderId="13" xfId="0" applyFont="1" applyFill="1" applyBorder="1" applyAlignment="1" applyProtection="1">
      <alignment/>
      <protection locked="0"/>
    </xf>
    <xf numFmtId="10" fontId="2" fillId="34" borderId="14" xfId="0" applyNumberFormat="1" applyFont="1" applyFill="1" applyBorder="1" applyAlignment="1" applyProtection="1">
      <alignment/>
      <protection/>
    </xf>
    <xf numFmtId="0" fontId="2" fillId="34" borderId="14" xfId="0" applyFont="1" applyFill="1" applyBorder="1" applyAlignment="1" applyProtection="1">
      <alignment/>
      <protection locked="0"/>
    </xf>
    <xf numFmtId="0" fontId="2" fillId="0" borderId="15" xfId="0" applyFont="1" applyBorder="1" applyAlignment="1" applyProtection="1">
      <alignment/>
      <protection locked="0"/>
    </xf>
    <xf numFmtId="0" fontId="2" fillId="0" borderId="16" xfId="0" applyFont="1" applyBorder="1" applyAlignment="1" applyProtection="1">
      <alignment/>
      <protection locked="0"/>
    </xf>
    <xf numFmtId="0" fontId="2" fillId="0" borderId="17" xfId="0" applyFont="1" applyBorder="1" applyAlignment="1" applyProtection="1">
      <alignment/>
      <protection locked="0"/>
    </xf>
    <xf numFmtId="10" fontId="2" fillId="33" borderId="18" xfId="0" applyNumberFormat="1" applyFont="1" applyFill="1" applyBorder="1" applyAlignment="1" applyProtection="1">
      <alignment/>
      <protection/>
    </xf>
    <xf numFmtId="0" fontId="2" fillId="0" borderId="18" xfId="0" applyFont="1" applyBorder="1" applyAlignment="1" applyProtection="1">
      <alignment/>
      <protection locked="0"/>
    </xf>
    <xf numFmtId="0" fontId="2" fillId="0" borderId="16" xfId="0" applyFont="1" applyFill="1" applyBorder="1" applyAlignment="1" applyProtection="1">
      <alignment/>
      <protection locked="0"/>
    </xf>
    <xf numFmtId="0" fontId="2" fillId="34" borderId="15" xfId="0" applyFont="1" applyFill="1" applyBorder="1" applyAlignment="1" applyProtection="1">
      <alignment/>
      <protection locked="0"/>
    </xf>
    <xf numFmtId="0" fontId="2" fillId="34" borderId="16" xfId="0" applyFont="1" applyFill="1" applyBorder="1" applyAlignment="1" applyProtection="1">
      <alignment/>
      <protection locked="0"/>
    </xf>
    <xf numFmtId="0" fontId="2" fillId="34" borderId="17" xfId="0" applyFont="1" applyFill="1" applyBorder="1" applyAlignment="1" applyProtection="1">
      <alignment/>
      <protection locked="0"/>
    </xf>
    <xf numFmtId="10" fontId="2" fillId="34" borderId="18" xfId="0" applyNumberFormat="1" applyFont="1" applyFill="1" applyBorder="1" applyAlignment="1" applyProtection="1">
      <alignment/>
      <protection/>
    </xf>
    <xf numFmtId="0" fontId="2" fillId="34" borderId="18" xfId="0" applyFont="1" applyFill="1" applyBorder="1" applyAlignment="1" applyProtection="1">
      <alignment/>
      <protection locked="0"/>
    </xf>
    <xf numFmtId="0" fontId="2" fillId="34" borderId="19" xfId="0" applyFont="1" applyFill="1" applyBorder="1" applyAlignment="1" applyProtection="1">
      <alignment/>
      <protection locked="0"/>
    </xf>
    <xf numFmtId="0" fontId="2" fillId="34" borderId="20" xfId="0" applyFont="1" applyFill="1" applyBorder="1" applyAlignment="1" applyProtection="1">
      <alignment/>
      <protection locked="0"/>
    </xf>
    <xf numFmtId="3" fontId="7" fillId="35" borderId="21" xfId="46" applyNumberFormat="1" applyFont="1" applyFill="1" applyBorder="1" applyAlignment="1" applyProtection="1">
      <alignment/>
      <protection/>
    </xf>
    <xf numFmtId="3" fontId="7" fillId="35" borderId="21" xfId="46" applyNumberFormat="1" applyFont="1" applyFill="1" applyBorder="1" applyAlignment="1" applyProtection="1">
      <alignment horizontal="right"/>
      <protection/>
    </xf>
    <xf numFmtId="177" fontId="7" fillId="35" borderId="22" xfId="46" applyNumberFormat="1" applyFont="1" applyFill="1" applyBorder="1" applyAlignment="1" applyProtection="1">
      <alignment/>
      <protection/>
    </xf>
    <xf numFmtId="10" fontId="7" fillId="35" borderId="22" xfId="46" applyNumberFormat="1" applyFont="1" applyFill="1" applyBorder="1" applyAlignment="1" applyProtection="1">
      <alignment/>
      <protection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33" borderId="0" xfId="0" applyFill="1" applyAlignment="1">
      <alignment horizontal="center" vertical="center"/>
    </xf>
    <xf numFmtId="3" fontId="7" fillId="36" borderId="16" xfId="0" applyNumberFormat="1" applyFont="1" applyFill="1" applyBorder="1" applyAlignment="1" applyProtection="1">
      <alignment horizontal="right" vertical="center" indent="1"/>
      <protection/>
    </xf>
    <xf numFmtId="10" fontId="7" fillId="36" borderId="26" xfId="0" applyNumberFormat="1" applyFont="1" applyFill="1" applyBorder="1" applyAlignment="1" applyProtection="1">
      <alignment horizontal="right" vertical="center" indent="1"/>
      <protection/>
    </xf>
    <xf numFmtId="3" fontId="7" fillId="33" borderId="16" xfId="0" applyNumberFormat="1" applyFont="1" applyFill="1" applyBorder="1" applyAlignment="1" applyProtection="1">
      <alignment horizontal="right" vertical="center" indent="1"/>
      <protection/>
    </xf>
    <xf numFmtId="10" fontId="7" fillId="33" borderId="26" xfId="0" applyNumberFormat="1" applyFont="1" applyFill="1" applyBorder="1" applyAlignment="1" applyProtection="1">
      <alignment horizontal="right" vertical="center" indent="1"/>
      <protection/>
    </xf>
    <xf numFmtId="0" fontId="25" fillId="33" borderId="27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 applyProtection="1">
      <alignment/>
      <protection/>
    </xf>
    <xf numFmtId="3" fontId="2" fillId="34" borderId="29" xfId="0" applyNumberFormat="1" applyFont="1" applyFill="1" applyBorder="1" applyAlignment="1" applyProtection="1">
      <alignment/>
      <protection/>
    </xf>
    <xf numFmtId="0" fontId="23" fillId="37" borderId="25" xfId="0" applyFont="1" applyFill="1" applyBorder="1" applyAlignment="1" applyProtection="1">
      <alignment/>
      <protection/>
    </xf>
    <xf numFmtId="1" fontId="0" fillId="0" borderId="16" xfId="0" applyNumberFormat="1" applyFont="1" applyBorder="1" applyAlignment="1" applyProtection="1">
      <alignment/>
      <protection/>
    </xf>
    <xf numFmtId="0" fontId="2" fillId="0" borderId="23" xfId="0" applyFont="1" applyFill="1" applyBorder="1" applyAlignment="1" applyProtection="1">
      <alignment/>
      <protection/>
    </xf>
    <xf numFmtId="3" fontId="2" fillId="0" borderId="26" xfId="0" applyNumberFormat="1" applyFont="1" applyFill="1" applyBorder="1" applyAlignment="1" applyProtection="1">
      <alignment/>
      <protection/>
    </xf>
    <xf numFmtId="0" fontId="2" fillId="34" borderId="23" xfId="0" applyFont="1" applyFill="1" applyBorder="1" applyAlignment="1" applyProtection="1">
      <alignment/>
      <protection/>
    </xf>
    <xf numFmtId="3" fontId="2" fillId="34" borderId="26" xfId="0" applyNumberFormat="1" applyFont="1" applyFill="1" applyBorder="1" applyAlignment="1" applyProtection="1">
      <alignment/>
      <protection/>
    </xf>
    <xf numFmtId="0" fontId="0" fillId="0" borderId="0" xfId="0" applyAlignment="1">
      <alignment vertical="center"/>
    </xf>
    <xf numFmtId="3" fontId="7" fillId="33" borderId="30" xfId="0" applyNumberFormat="1" applyFont="1" applyFill="1" applyBorder="1" applyAlignment="1" applyProtection="1">
      <alignment horizontal="right" vertical="center" indent="1"/>
      <protection/>
    </xf>
    <xf numFmtId="3" fontId="23" fillId="37" borderId="25" xfId="0" applyNumberFormat="1" applyFont="1" applyFill="1" applyBorder="1" applyAlignment="1" applyProtection="1">
      <alignment/>
      <protection/>
    </xf>
    <xf numFmtId="0" fontId="26" fillId="33" borderId="31" xfId="0" applyFont="1" applyFill="1" applyBorder="1" applyAlignment="1">
      <alignment horizontal="center" vertical="center" wrapText="1"/>
    </xf>
    <xf numFmtId="41" fontId="3" fillId="33" borderId="16" xfId="0" applyNumberFormat="1" applyFont="1" applyFill="1" applyBorder="1" applyAlignment="1" applyProtection="1">
      <alignment/>
      <protection locked="0"/>
    </xf>
    <xf numFmtId="1" fontId="0" fillId="33" borderId="16" xfId="0" applyNumberFormat="1" applyFont="1" applyFill="1" applyBorder="1" applyAlignment="1" applyProtection="1">
      <alignment/>
      <protection locked="0"/>
    </xf>
    <xf numFmtId="0" fontId="0" fillId="33" borderId="25" xfId="0" applyFont="1" applyFill="1" applyBorder="1" applyAlignment="1" applyProtection="1">
      <alignment/>
      <protection locked="0"/>
    </xf>
    <xf numFmtId="0" fontId="0" fillId="33" borderId="16" xfId="0" applyFont="1" applyFill="1" applyBorder="1" applyAlignment="1" applyProtection="1">
      <alignment/>
      <protection locked="0"/>
    </xf>
    <xf numFmtId="0" fontId="0" fillId="33" borderId="0" xfId="0" applyFill="1" applyAlignment="1">
      <alignment vertical="center"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2" fillId="0" borderId="0" xfId="0" applyFont="1" applyAlignment="1" applyProtection="1">
      <alignment horizontal="center"/>
      <protection/>
    </xf>
    <xf numFmtId="0" fontId="8" fillId="34" borderId="32" xfId="0" applyFont="1" applyFill="1" applyBorder="1" applyAlignment="1" applyProtection="1">
      <alignment horizontal="center"/>
      <protection/>
    </xf>
    <xf numFmtId="0" fontId="8" fillId="34" borderId="10" xfId="0" applyFont="1" applyFill="1" applyBorder="1" applyAlignment="1" applyProtection="1">
      <alignment horizontal="center"/>
      <protection/>
    </xf>
    <xf numFmtId="0" fontId="8" fillId="0" borderId="25" xfId="0" applyFont="1" applyFill="1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2" fillId="0" borderId="33" xfId="0" applyFont="1" applyBorder="1" applyAlignment="1" applyProtection="1">
      <alignment textRotation="90"/>
      <protection/>
    </xf>
    <xf numFmtId="0" fontId="2" fillId="0" borderId="34" xfId="0" applyFont="1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0" fontId="2" fillId="0" borderId="35" xfId="0" applyFont="1" applyBorder="1" applyAlignment="1" applyProtection="1">
      <alignment textRotation="90"/>
      <protection/>
    </xf>
    <xf numFmtId="0" fontId="2" fillId="0" borderId="19" xfId="0" applyFont="1" applyBorder="1" applyAlignment="1" applyProtection="1">
      <alignment/>
      <protection/>
    </xf>
    <xf numFmtId="0" fontId="2" fillId="34" borderId="15" xfId="0" applyFont="1" applyFill="1" applyBorder="1" applyAlignment="1" applyProtection="1">
      <alignment horizontal="center"/>
      <protection/>
    </xf>
    <xf numFmtId="0" fontId="2" fillId="34" borderId="16" xfId="0" applyFont="1" applyFill="1" applyBorder="1" applyAlignment="1" applyProtection="1">
      <alignment horizontal="center"/>
      <protection/>
    </xf>
    <xf numFmtId="0" fontId="2" fillId="34" borderId="26" xfId="0" applyFont="1" applyFill="1" applyBorder="1" applyAlignment="1" applyProtection="1">
      <alignment horizontal="center"/>
      <protection/>
    </xf>
    <xf numFmtId="0" fontId="0" fillId="0" borderId="25" xfId="0" applyFill="1" applyBorder="1" applyAlignment="1" applyProtection="1">
      <alignment/>
      <protection/>
    </xf>
    <xf numFmtId="0" fontId="2" fillId="0" borderId="36" xfId="0" applyFont="1" applyBorder="1" applyAlignment="1" applyProtection="1">
      <alignment textRotation="90"/>
      <protection/>
    </xf>
    <xf numFmtId="0" fontId="2" fillId="0" borderId="37" xfId="0" applyFont="1" applyBorder="1" applyAlignment="1" applyProtection="1">
      <alignment/>
      <protection/>
    </xf>
    <xf numFmtId="0" fontId="2" fillId="0" borderId="38" xfId="0" applyFont="1" applyBorder="1" applyAlignment="1" applyProtection="1">
      <alignment horizontal="center"/>
      <protection/>
    </xf>
    <xf numFmtId="0" fontId="2" fillId="0" borderId="39" xfId="0" applyFont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26" xfId="0" applyFont="1" applyBorder="1" applyAlignment="1" applyProtection="1">
      <alignment horizontal="center" vertical="center" textRotation="90" wrapText="1"/>
      <protection/>
    </xf>
    <xf numFmtId="0" fontId="18" fillId="37" borderId="25" xfId="0" applyFont="1" applyFill="1" applyBorder="1" applyAlignment="1" applyProtection="1">
      <alignment horizontal="center" vertical="center" textRotation="90" wrapText="1"/>
      <protection/>
    </xf>
    <xf numFmtId="0" fontId="2" fillId="0" borderId="41" xfId="0" applyFont="1" applyBorder="1" applyAlignment="1" applyProtection="1">
      <alignment textRotation="90" wrapText="1"/>
      <protection/>
    </xf>
    <xf numFmtId="0" fontId="2" fillId="0" borderId="42" xfId="0" applyFont="1" applyBorder="1" applyAlignment="1" applyProtection="1">
      <alignment wrapText="1"/>
      <protection/>
    </xf>
    <xf numFmtId="0" fontId="2" fillId="0" borderId="41" xfId="0" applyFont="1" applyBorder="1" applyAlignment="1" applyProtection="1">
      <alignment horizontal="center" wrapText="1"/>
      <protection/>
    </xf>
    <xf numFmtId="0" fontId="2" fillId="0" borderId="43" xfId="0" applyFont="1" applyBorder="1" applyAlignment="1" applyProtection="1">
      <alignment horizontal="center" wrapText="1"/>
      <protection/>
    </xf>
    <xf numFmtId="0" fontId="2" fillId="0" borderId="42" xfId="0" applyFont="1" applyBorder="1" applyAlignment="1" applyProtection="1">
      <alignment horizontal="center" wrapText="1"/>
      <protection/>
    </xf>
    <xf numFmtId="0" fontId="2" fillId="0" borderId="44" xfId="0" applyFont="1" applyBorder="1" applyAlignment="1" applyProtection="1">
      <alignment horizontal="center" wrapText="1"/>
      <protection/>
    </xf>
    <xf numFmtId="0" fontId="2" fillId="0" borderId="45" xfId="0" applyFont="1" applyBorder="1" applyAlignment="1" applyProtection="1">
      <alignment horizontal="center" wrapText="1"/>
      <protection/>
    </xf>
    <xf numFmtId="0" fontId="2" fillId="0" borderId="46" xfId="0" applyFont="1" applyBorder="1" applyAlignment="1" applyProtection="1">
      <alignment horizont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47" xfId="0" applyFont="1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 vertical="center" shrinkToFit="1"/>
      <protection/>
    </xf>
    <xf numFmtId="0" fontId="0" fillId="0" borderId="48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wrapText="1"/>
      <protection/>
    </xf>
    <xf numFmtId="0" fontId="7" fillId="34" borderId="11" xfId="0" applyFont="1" applyFill="1" applyBorder="1" applyAlignment="1" applyProtection="1">
      <alignment/>
      <protection/>
    </xf>
    <xf numFmtId="0" fontId="2" fillId="34" borderId="29" xfId="0" applyFont="1" applyFill="1" applyBorder="1" applyAlignment="1" applyProtection="1">
      <alignment/>
      <protection/>
    </xf>
    <xf numFmtId="1" fontId="2" fillId="34" borderId="49" xfId="0" applyNumberFormat="1" applyFont="1" applyFill="1" applyBorder="1" applyAlignment="1" applyProtection="1">
      <alignment/>
      <protection/>
    </xf>
    <xf numFmtId="1" fontId="2" fillId="34" borderId="14" xfId="0" applyNumberFormat="1" applyFont="1" applyFill="1" applyBorder="1" applyAlignment="1" applyProtection="1">
      <alignment/>
      <protection/>
    </xf>
    <xf numFmtId="0" fontId="2" fillId="34" borderId="29" xfId="0" applyNumberFormat="1" applyFont="1" applyFill="1" applyBorder="1" applyAlignment="1" applyProtection="1">
      <alignment/>
      <protection/>
    </xf>
    <xf numFmtId="0" fontId="2" fillId="34" borderId="11" xfId="0" applyNumberFormat="1" applyFont="1" applyFill="1" applyBorder="1" applyAlignment="1" applyProtection="1">
      <alignment/>
      <protection/>
    </xf>
    <xf numFmtId="0" fontId="2" fillId="34" borderId="50" xfId="0" applyNumberFormat="1" applyFont="1" applyFill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0" fontId="2" fillId="0" borderId="26" xfId="0" applyFont="1" applyBorder="1" applyAlignment="1" applyProtection="1">
      <alignment/>
      <protection/>
    </xf>
    <xf numFmtId="1" fontId="2" fillId="0" borderId="51" xfId="0" applyNumberFormat="1" applyFont="1" applyBorder="1" applyAlignment="1" applyProtection="1">
      <alignment/>
      <protection/>
    </xf>
    <xf numFmtId="3" fontId="2" fillId="0" borderId="14" xfId="0" applyNumberFormat="1" applyFont="1" applyBorder="1" applyAlignment="1" applyProtection="1">
      <alignment/>
      <protection/>
    </xf>
    <xf numFmtId="0" fontId="2" fillId="33" borderId="26" xfId="0" applyNumberFormat="1" applyFont="1" applyFill="1" applyBorder="1" applyAlignment="1" applyProtection="1">
      <alignment/>
      <protection/>
    </xf>
    <xf numFmtId="0" fontId="2" fillId="33" borderId="15" xfId="0" applyNumberFormat="1" applyFont="1" applyFill="1" applyBorder="1" applyAlignment="1" applyProtection="1">
      <alignment/>
      <protection/>
    </xf>
    <xf numFmtId="0" fontId="2" fillId="33" borderId="25" xfId="0" applyNumberFormat="1" applyFont="1" applyFill="1" applyBorder="1" applyAlignment="1" applyProtection="1">
      <alignment/>
      <protection/>
    </xf>
    <xf numFmtId="0" fontId="7" fillId="34" borderId="15" xfId="0" applyFont="1" applyFill="1" applyBorder="1" applyAlignment="1" applyProtection="1">
      <alignment/>
      <protection/>
    </xf>
    <xf numFmtId="0" fontId="2" fillId="34" borderId="26" xfId="0" applyFont="1" applyFill="1" applyBorder="1" applyAlignment="1" applyProtection="1">
      <alignment/>
      <protection/>
    </xf>
    <xf numFmtId="1" fontId="2" fillId="34" borderId="51" xfId="0" applyNumberFormat="1" applyFont="1" applyFill="1" applyBorder="1" applyAlignment="1" applyProtection="1">
      <alignment/>
      <protection/>
    </xf>
    <xf numFmtId="3" fontId="2" fillId="34" borderId="14" xfId="0" applyNumberFormat="1" applyFont="1" applyFill="1" applyBorder="1" applyAlignment="1" applyProtection="1">
      <alignment/>
      <protection/>
    </xf>
    <xf numFmtId="0" fontId="2" fillId="34" borderId="15" xfId="0" applyFont="1" applyFill="1" applyBorder="1" applyAlignment="1" applyProtection="1">
      <alignment/>
      <protection/>
    </xf>
    <xf numFmtId="0" fontId="2" fillId="34" borderId="16" xfId="0" applyFont="1" applyFill="1" applyBorder="1" applyAlignment="1" applyProtection="1">
      <alignment/>
      <protection/>
    </xf>
    <xf numFmtId="0" fontId="2" fillId="34" borderId="26" xfId="0" applyNumberFormat="1" applyFont="1" applyFill="1" applyBorder="1" applyAlignment="1" applyProtection="1">
      <alignment/>
      <protection/>
    </xf>
    <xf numFmtId="0" fontId="2" fillId="34" borderId="17" xfId="0" applyFont="1" applyFill="1" applyBorder="1" applyAlignment="1" applyProtection="1">
      <alignment/>
      <protection/>
    </xf>
    <xf numFmtId="0" fontId="2" fillId="34" borderId="18" xfId="0" applyFont="1" applyFill="1" applyBorder="1" applyAlignment="1" applyProtection="1">
      <alignment/>
      <protection/>
    </xf>
    <xf numFmtId="0" fontId="2" fillId="34" borderId="15" xfId="0" applyNumberFormat="1" applyFont="1" applyFill="1" applyBorder="1" applyAlignment="1" applyProtection="1">
      <alignment/>
      <protection/>
    </xf>
    <xf numFmtId="0" fontId="2" fillId="34" borderId="25" xfId="0" applyNumberFormat="1" applyFont="1" applyFill="1" applyBorder="1" applyAlignment="1" applyProtection="1">
      <alignment/>
      <protection/>
    </xf>
    <xf numFmtId="10" fontId="2" fillId="0" borderId="41" xfId="0" applyNumberFormat="1" applyFont="1" applyBorder="1" applyAlignment="1" applyProtection="1">
      <alignment/>
      <protection/>
    </xf>
    <xf numFmtId="10" fontId="2" fillId="0" borderId="43" xfId="0" applyNumberFormat="1" applyFont="1" applyBorder="1" applyAlignment="1" applyProtection="1">
      <alignment/>
      <protection/>
    </xf>
    <xf numFmtId="10" fontId="2" fillId="0" borderId="42" xfId="0" applyNumberFormat="1" applyFont="1" applyBorder="1" applyAlignment="1" applyProtection="1">
      <alignment/>
      <protection/>
    </xf>
    <xf numFmtId="10" fontId="2" fillId="0" borderId="52" xfId="0" applyNumberFormat="1" applyFont="1" applyBorder="1" applyAlignment="1" applyProtection="1">
      <alignment/>
      <protection/>
    </xf>
    <xf numFmtId="10" fontId="2" fillId="0" borderId="44" xfId="0" applyNumberFormat="1" applyFont="1" applyBorder="1" applyAlignment="1" applyProtection="1">
      <alignment/>
      <protection/>
    </xf>
    <xf numFmtId="10" fontId="2" fillId="0" borderId="44" xfId="0" applyNumberFormat="1" applyFont="1" applyBorder="1" applyAlignment="1" applyProtection="1">
      <alignment horizontal="right"/>
      <protection/>
    </xf>
    <xf numFmtId="10" fontId="2" fillId="0" borderId="22" xfId="0" applyNumberFormat="1" applyFont="1" applyBorder="1" applyAlignment="1" applyProtection="1">
      <alignment/>
      <protection/>
    </xf>
    <xf numFmtId="182" fontId="24" fillId="0" borderId="25" xfId="0" applyNumberFormat="1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3" fillId="33" borderId="0" xfId="0" applyFont="1" applyFill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7" fillId="33" borderId="0" xfId="0" applyFont="1" applyFill="1" applyAlignment="1" applyProtection="1">
      <alignment vertical="center"/>
      <protection/>
    </xf>
    <xf numFmtId="0" fontId="3" fillId="34" borderId="16" xfId="0" applyFont="1" applyFill="1" applyBorder="1" applyAlignment="1" applyProtection="1">
      <alignment horizontal="center" wrapText="1"/>
      <protection/>
    </xf>
    <xf numFmtId="0" fontId="4" fillId="33" borderId="16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textRotation="1"/>
      <protection/>
    </xf>
    <xf numFmtId="0" fontId="4" fillId="34" borderId="16" xfId="0" applyFont="1" applyFill="1" applyBorder="1" applyAlignment="1" applyProtection="1">
      <alignment horizontal="center" vertical="center" wrapText="1"/>
      <protection/>
    </xf>
    <xf numFmtId="0" fontId="4" fillId="33" borderId="16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/>
      <protection/>
    </xf>
    <xf numFmtId="0" fontId="3" fillId="0" borderId="28" xfId="0" applyFont="1" applyFill="1" applyBorder="1" applyAlignment="1" applyProtection="1">
      <alignment/>
      <protection/>
    </xf>
    <xf numFmtId="0" fontId="8" fillId="33" borderId="53" xfId="0" applyFont="1" applyFill="1" applyBorder="1" applyAlignment="1" applyProtection="1">
      <alignment horizontal="center" vertical="center"/>
      <protection/>
    </xf>
    <xf numFmtId="0" fontId="8" fillId="33" borderId="54" xfId="0" applyFont="1" applyFill="1" applyBorder="1" applyAlignment="1" applyProtection="1">
      <alignment horizontal="center" vertical="center"/>
      <protection/>
    </xf>
    <xf numFmtId="0" fontId="8" fillId="33" borderId="55" xfId="0" applyFont="1" applyFill="1" applyBorder="1" applyAlignment="1" applyProtection="1">
      <alignment horizontal="center" vertical="center"/>
      <protection/>
    </xf>
    <xf numFmtId="0" fontId="0" fillId="33" borderId="23" xfId="0" applyFill="1" applyBorder="1" applyAlignment="1" applyProtection="1">
      <alignment/>
      <protection/>
    </xf>
    <xf numFmtId="0" fontId="0" fillId="33" borderId="25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3" fillId="0" borderId="51" xfId="0" applyFont="1" applyBorder="1" applyAlignment="1" applyProtection="1">
      <alignment/>
      <protection/>
    </xf>
    <xf numFmtId="41" fontId="3" fillId="33" borderId="26" xfId="46" applyFont="1" applyFill="1" applyBorder="1" applyAlignment="1" applyProtection="1">
      <alignment/>
      <protection/>
    </xf>
    <xf numFmtId="41" fontId="3" fillId="33" borderId="16" xfId="0" applyNumberFormat="1" applyFont="1" applyFill="1" applyBorder="1" applyAlignment="1" applyProtection="1">
      <alignment/>
      <protection/>
    </xf>
    <xf numFmtId="41" fontId="3" fillId="33" borderId="26" xfId="0" applyNumberFormat="1" applyFont="1" applyFill="1" applyBorder="1" applyAlignment="1" applyProtection="1">
      <alignment/>
      <protection/>
    </xf>
    <xf numFmtId="177" fontId="0" fillId="34" borderId="16" xfId="0" applyNumberFormat="1" applyFont="1" applyFill="1" applyBorder="1" applyAlignment="1" applyProtection="1">
      <alignment/>
      <protection/>
    </xf>
    <xf numFmtId="177" fontId="0" fillId="33" borderId="25" xfId="0" applyNumberFormat="1" applyFont="1" applyFill="1" applyBorder="1" applyAlignment="1" applyProtection="1">
      <alignment/>
      <protection/>
    </xf>
    <xf numFmtId="41" fontId="0" fillId="33" borderId="25" xfId="0" applyNumberFormat="1" applyFont="1" applyFill="1" applyBorder="1" applyAlignment="1" applyProtection="1">
      <alignment/>
      <protection/>
    </xf>
    <xf numFmtId="1" fontId="0" fillId="33" borderId="16" xfId="0" applyNumberFormat="1" applyFont="1" applyFill="1" applyBorder="1" applyAlignment="1" applyProtection="1">
      <alignment/>
      <protection/>
    </xf>
    <xf numFmtId="41" fontId="0" fillId="33" borderId="16" xfId="46" applyNumberFormat="1" applyFont="1" applyFill="1" applyBorder="1" applyAlignment="1" applyProtection="1">
      <alignment/>
      <protection/>
    </xf>
    <xf numFmtId="41" fontId="0" fillId="33" borderId="0" xfId="0" applyNumberFormat="1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0" fillId="33" borderId="25" xfId="0" applyFont="1" applyFill="1" applyBorder="1" applyAlignment="1" applyProtection="1">
      <alignment/>
      <protection/>
    </xf>
    <xf numFmtId="0" fontId="0" fillId="33" borderId="16" xfId="0" applyFont="1" applyFill="1" applyBorder="1" applyAlignment="1" applyProtection="1">
      <alignment/>
      <protection/>
    </xf>
    <xf numFmtId="41" fontId="3" fillId="33" borderId="40" xfId="46" applyFont="1" applyFill="1" applyBorder="1" applyAlignment="1" applyProtection="1">
      <alignment/>
      <protection/>
    </xf>
    <xf numFmtId="3" fontId="0" fillId="33" borderId="0" xfId="0" applyNumberFormat="1" applyFont="1" applyFill="1" applyAlignment="1" applyProtection="1">
      <alignment/>
      <protection/>
    </xf>
    <xf numFmtId="0" fontId="3" fillId="33" borderId="0" xfId="0" applyFont="1" applyFill="1" applyAlignment="1" applyProtection="1">
      <alignment horizontal="center" textRotation="3"/>
      <protection/>
    </xf>
    <xf numFmtId="0" fontId="0" fillId="33" borderId="0" xfId="0" applyFont="1" applyFill="1" applyBorder="1" applyAlignment="1" applyProtection="1">
      <alignment/>
      <protection/>
    </xf>
    <xf numFmtId="10" fontId="0" fillId="33" borderId="12" xfId="50" applyNumberFormat="1" applyFont="1" applyFill="1" applyBorder="1" applyAlignment="1" applyProtection="1">
      <alignment horizontal="center"/>
      <protection/>
    </xf>
    <xf numFmtId="10" fontId="0" fillId="33" borderId="0" xfId="50" applyNumberFormat="1" applyFont="1" applyFill="1" applyAlignment="1" applyProtection="1">
      <alignment/>
      <protection/>
    </xf>
    <xf numFmtId="10" fontId="0" fillId="33" borderId="0" xfId="0" applyNumberFormat="1" applyFont="1" applyFill="1" applyAlignment="1" applyProtection="1">
      <alignment/>
      <protection/>
    </xf>
    <xf numFmtId="0" fontId="27" fillId="33" borderId="11" xfId="0" applyFont="1" applyFill="1" applyBorder="1" applyAlignment="1">
      <alignment vertical="center"/>
    </xf>
    <xf numFmtId="0" fontId="0" fillId="0" borderId="0" xfId="0" applyAlignment="1" applyProtection="1">
      <alignment horizontal="center" wrapText="1"/>
      <protection/>
    </xf>
    <xf numFmtId="41" fontId="28" fillId="38" borderId="56" xfId="0" applyNumberFormat="1" applyFont="1" applyFill="1" applyBorder="1" applyAlignment="1">
      <alignment horizontal="center" vertical="center" wrapText="1"/>
    </xf>
    <xf numFmtId="10" fontId="28" fillId="38" borderId="57" xfId="0" applyNumberFormat="1" applyFont="1" applyFill="1" applyBorder="1" applyAlignment="1">
      <alignment horizontal="right" vertical="center" wrapText="1"/>
    </xf>
    <xf numFmtId="41" fontId="28" fillId="33" borderId="56" xfId="0" applyNumberFormat="1" applyFont="1" applyFill="1" applyBorder="1" applyAlignment="1">
      <alignment horizontal="center" vertical="center" wrapText="1"/>
    </xf>
    <xf numFmtId="10" fontId="28" fillId="33" borderId="57" xfId="0" applyNumberFormat="1" applyFont="1" applyFill="1" applyBorder="1" applyAlignment="1">
      <alignment horizontal="right" vertical="center" wrapText="1"/>
    </xf>
    <xf numFmtId="0" fontId="28" fillId="38" borderId="36" xfId="0" applyFont="1" applyFill="1" applyBorder="1" applyAlignment="1">
      <alignment horizontal="center" vertical="center" wrapText="1"/>
    </xf>
    <xf numFmtId="0" fontId="28" fillId="38" borderId="0" xfId="0" applyFont="1" applyFill="1" applyBorder="1" applyAlignment="1">
      <alignment horizontal="center" vertical="center" wrapText="1"/>
    </xf>
    <xf numFmtId="0" fontId="28" fillId="38" borderId="32" xfId="0" applyFont="1" applyFill="1" applyBorder="1" applyAlignment="1">
      <alignment horizontal="center" vertical="center" wrapText="1"/>
    </xf>
    <xf numFmtId="10" fontId="28" fillId="38" borderId="27" xfId="0" applyNumberFormat="1" applyFont="1" applyFill="1" applyBorder="1" applyAlignment="1">
      <alignment horizontal="right" vertical="center" wrapText="1"/>
    </xf>
    <xf numFmtId="0" fontId="29" fillId="33" borderId="0" xfId="0" applyFont="1" applyFill="1" applyAlignment="1">
      <alignment/>
    </xf>
    <xf numFmtId="0" fontId="28" fillId="33" borderId="12" xfId="0" applyFont="1" applyFill="1" applyBorder="1" applyAlignment="1">
      <alignment vertical="center" wrapText="1"/>
    </xf>
    <xf numFmtId="10" fontId="28" fillId="33" borderId="17" xfId="0" applyNumberFormat="1" applyFont="1" applyFill="1" applyBorder="1" applyAlignment="1">
      <alignment horizontal="right" vertical="center" wrapText="1"/>
    </xf>
    <xf numFmtId="0" fontId="15" fillId="39" borderId="44" xfId="0" applyFont="1" applyFill="1" applyBorder="1" applyAlignment="1">
      <alignment/>
    </xf>
    <xf numFmtId="0" fontId="16" fillId="39" borderId="52" xfId="0" applyFont="1" applyFill="1" applyBorder="1" applyAlignment="1">
      <alignment horizontal="centerContinuous" vertical="center" wrapText="1"/>
    </xf>
    <xf numFmtId="0" fontId="16" fillId="39" borderId="52" xfId="0" applyFont="1" applyFill="1" applyBorder="1" applyAlignment="1">
      <alignment horizontal="center" vertical="center"/>
    </xf>
    <xf numFmtId="0" fontId="17" fillId="39" borderId="42" xfId="0" applyFont="1" applyFill="1" applyBorder="1" applyAlignment="1">
      <alignment horizontal="center" vertical="center" wrapText="1"/>
    </xf>
    <xf numFmtId="41" fontId="28" fillId="38" borderId="14" xfId="0" applyNumberFormat="1" applyFont="1" applyFill="1" applyBorder="1" applyAlignment="1">
      <alignment horizontal="center" vertical="center" wrapText="1"/>
    </xf>
    <xf numFmtId="0" fontId="28" fillId="33" borderId="23" xfId="0" applyFont="1" applyFill="1" applyBorder="1" applyAlignment="1">
      <alignment horizontal="center" vertical="center"/>
    </xf>
    <xf numFmtId="0" fontId="28" fillId="33" borderId="25" xfId="0" applyFont="1" applyFill="1" applyBorder="1" applyAlignment="1">
      <alignment horizontal="center" vertical="center"/>
    </xf>
    <xf numFmtId="0" fontId="28" fillId="33" borderId="2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1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/>
    </xf>
    <xf numFmtId="0" fontId="13" fillId="33" borderId="12" xfId="0" applyFont="1" applyFill="1" applyBorder="1" applyAlignment="1">
      <alignment horizontal="center" vertical="center"/>
    </xf>
    <xf numFmtId="0" fontId="14" fillId="36" borderId="12" xfId="0" applyFont="1" applyFill="1" applyBorder="1" applyAlignment="1" applyProtection="1">
      <alignment horizontal="center" vertical="center"/>
      <protection/>
    </xf>
    <xf numFmtId="0" fontId="14" fillId="36" borderId="29" xfId="0" applyFont="1" applyFill="1" applyBorder="1" applyAlignment="1">
      <alignment horizontal="center" vertical="center"/>
    </xf>
    <xf numFmtId="0" fontId="11" fillId="33" borderId="44" xfId="0" applyFont="1" applyFill="1" applyBorder="1" applyAlignment="1">
      <alignment/>
    </xf>
    <xf numFmtId="0" fontId="0" fillId="39" borderId="52" xfId="0" applyFont="1" applyFill="1" applyBorder="1" applyAlignment="1">
      <alignment horizontal="center" wrapText="1"/>
    </xf>
    <xf numFmtId="0" fontId="0" fillId="39" borderId="42" xfId="0" applyFont="1" applyFill="1" applyBorder="1" applyAlignment="1">
      <alignment horizontal="center" wrapText="1"/>
    </xf>
    <xf numFmtId="0" fontId="3" fillId="39" borderId="52" xfId="0" applyFont="1" applyFill="1" applyBorder="1" applyAlignment="1">
      <alignment horizontal="center" vertical="center"/>
    </xf>
    <xf numFmtId="10" fontId="7" fillId="33" borderId="48" xfId="0" applyNumberFormat="1" applyFont="1" applyFill="1" applyBorder="1" applyAlignment="1" applyProtection="1">
      <alignment horizontal="right" vertical="center" indent="1"/>
      <protection/>
    </xf>
    <xf numFmtId="3" fontId="7" fillId="36" borderId="58" xfId="0" applyNumberFormat="1" applyFont="1" applyFill="1" applyBorder="1" applyAlignment="1" applyProtection="1">
      <alignment horizontal="right" vertical="center" indent="1"/>
      <protection/>
    </xf>
    <xf numFmtId="10" fontId="7" fillId="36" borderId="34" xfId="0" applyNumberFormat="1" applyFont="1" applyFill="1" applyBorder="1" applyAlignment="1" applyProtection="1">
      <alignment horizontal="right" vertical="center" indent="1"/>
      <protection/>
    </xf>
    <xf numFmtId="41" fontId="28" fillId="38" borderId="59" xfId="0" applyNumberFormat="1" applyFont="1" applyFill="1" applyBorder="1" applyAlignment="1">
      <alignment horizontal="center" vertical="center" wrapText="1"/>
    </xf>
    <xf numFmtId="10" fontId="28" fillId="38" borderId="19" xfId="0" applyNumberFormat="1" applyFont="1" applyFill="1" applyBorder="1" applyAlignment="1">
      <alignment horizontal="right" vertical="center" wrapText="1"/>
    </xf>
    <xf numFmtId="0" fontId="3" fillId="0" borderId="60" xfId="0" applyFont="1" applyFill="1" applyBorder="1" applyAlignment="1" applyProtection="1">
      <alignment/>
      <protection/>
    </xf>
    <xf numFmtId="0" fontId="0" fillId="33" borderId="39" xfId="0" applyFill="1" applyBorder="1" applyAlignment="1" applyProtection="1">
      <alignment horizontal="center" vertical="center"/>
      <protection/>
    </xf>
    <xf numFmtId="0" fontId="6" fillId="33" borderId="39" xfId="0" applyFont="1" applyFill="1" applyBorder="1" applyAlignment="1" applyProtection="1">
      <alignment horizontal="center" wrapText="1"/>
      <protection/>
    </xf>
    <xf numFmtId="0" fontId="0" fillId="34" borderId="61" xfId="0" applyFill="1" applyBorder="1" applyAlignment="1" applyProtection="1">
      <alignment/>
      <protection/>
    </xf>
    <xf numFmtId="0" fontId="0" fillId="33" borderId="61" xfId="0" applyFill="1" applyBorder="1" applyAlignment="1" applyProtection="1">
      <alignment/>
      <protection/>
    </xf>
    <xf numFmtId="0" fontId="0" fillId="33" borderId="39" xfId="0" applyFill="1" applyBorder="1" applyAlignment="1" applyProtection="1">
      <alignment/>
      <protection/>
    </xf>
    <xf numFmtId="0" fontId="3" fillId="33" borderId="62" xfId="0" applyFont="1" applyFill="1" applyBorder="1" applyAlignment="1" applyProtection="1">
      <alignment/>
      <protection/>
    </xf>
    <xf numFmtId="0" fontId="3" fillId="0" borderId="62" xfId="0" applyFont="1" applyBorder="1" applyAlignment="1" applyProtection="1">
      <alignment/>
      <protection/>
    </xf>
    <xf numFmtId="41" fontId="3" fillId="33" borderId="34" xfId="46" applyFont="1" applyFill="1" applyBorder="1" applyAlignment="1" applyProtection="1">
      <alignment/>
      <protection/>
    </xf>
    <xf numFmtId="41" fontId="3" fillId="33" borderId="58" xfId="0" applyNumberFormat="1" applyFont="1" applyFill="1" applyBorder="1" applyAlignment="1" applyProtection="1">
      <alignment/>
      <protection locked="0"/>
    </xf>
    <xf numFmtId="41" fontId="3" fillId="33" borderId="34" xfId="0" applyNumberFormat="1" applyFont="1" applyFill="1" applyBorder="1" applyAlignment="1" applyProtection="1">
      <alignment/>
      <protection/>
    </xf>
    <xf numFmtId="0" fontId="0" fillId="33" borderId="63" xfId="0" applyFont="1" applyFill="1" applyBorder="1" applyAlignment="1" applyProtection="1">
      <alignment/>
      <protection locked="0"/>
    </xf>
    <xf numFmtId="177" fontId="0" fillId="34" borderId="58" xfId="0" applyNumberFormat="1" applyFont="1" applyFill="1" applyBorder="1" applyAlignment="1" applyProtection="1">
      <alignment/>
      <protection/>
    </xf>
    <xf numFmtId="177" fontId="0" fillId="33" borderId="63" xfId="0" applyNumberFormat="1" applyFont="1" applyFill="1" applyBorder="1" applyAlignment="1" applyProtection="1">
      <alignment/>
      <protection/>
    </xf>
    <xf numFmtId="41" fontId="0" fillId="33" borderId="63" xfId="0" applyNumberFormat="1" applyFont="1" applyFill="1" applyBorder="1" applyAlignment="1" applyProtection="1">
      <alignment/>
      <protection/>
    </xf>
    <xf numFmtId="1" fontId="0" fillId="33" borderId="58" xfId="0" applyNumberFormat="1" applyFont="1" applyFill="1" applyBorder="1" applyAlignment="1" applyProtection="1">
      <alignment/>
      <protection locked="0"/>
    </xf>
    <xf numFmtId="41" fontId="0" fillId="33" borderId="58" xfId="46" applyNumberFormat="1" applyFont="1" applyFill="1" applyBorder="1" applyAlignment="1" applyProtection="1">
      <alignment/>
      <protection/>
    </xf>
    <xf numFmtId="41" fontId="0" fillId="33" borderId="34" xfId="46" applyNumberFormat="1" applyFont="1" applyFill="1" applyBorder="1" applyAlignment="1" applyProtection="1">
      <alignment/>
      <protection/>
    </xf>
    <xf numFmtId="0" fontId="3" fillId="33" borderId="51" xfId="0" applyFont="1" applyFill="1" applyBorder="1" applyAlignment="1" applyProtection="1">
      <alignment/>
      <protection/>
    </xf>
    <xf numFmtId="41" fontId="0" fillId="33" borderId="26" xfId="46" applyNumberFormat="1" applyFont="1" applyFill="1" applyBorder="1" applyAlignment="1" applyProtection="1">
      <alignment/>
      <protection/>
    </xf>
    <xf numFmtId="0" fontId="3" fillId="33" borderId="35" xfId="0" applyFont="1" applyFill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41" fontId="3" fillId="33" borderId="39" xfId="0" applyNumberFormat="1" applyFont="1" applyFill="1" applyBorder="1" applyAlignment="1" applyProtection="1">
      <alignment/>
      <protection locked="0"/>
    </xf>
    <xf numFmtId="41" fontId="3" fillId="33" borderId="40" xfId="0" applyNumberFormat="1" applyFont="1" applyFill="1" applyBorder="1" applyAlignment="1" applyProtection="1">
      <alignment/>
      <protection/>
    </xf>
    <xf numFmtId="0" fontId="0" fillId="33" borderId="61" xfId="0" applyFont="1" applyFill="1" applyBorder="1" applyAlignment="1" applyProtection="1">
      <alignment/>
      <protection locked="0"/>
    </xf>
    <xf numFmtId="0" fontId="0" fillId="33" borderId="39" xfId="0" applyFont="1" applyFill="1" applyBorder="1" applyAlignment="1" applyProtection="1">
      <alignment/>
      <protection locked="0"/>
    </xf>
    <xf numFmtId="177" fontId="0" fillId="34" borderId="39" xfId="0" applyNumberFormat="1" applyFont="1" applyFill="1" applyBorder="1" applyAlignment="1" applyProtection="1">
      <alignment/>
      <protection/>
    </xf>
    <xf numFmtId="177" fontId="0" fillId="33" borderId="61" xfId="0" applyNumberFormat="1" applyFont="1" applyFill="1" applyBorder="1" applyAlignment="1" applyProtection="1">
      <alignment/>
      <protection/>
    </xf>
    <xf numFmtId="41" fontId="0" fillId="33" borderId="61" xfId="0" applyNumberFormat="1" applyFont="1" applyFill="1" applyBorder="1" applyAlignment="1" applyProtection="1">
      <alignment/>
      <protection/>
    </xf>
    <xf numFmtId="1" fontId="0" fillId="33" borderId="39" xfId="0" applyNumberFormat="1" applyFont="1" applyFill="1" applyBorder="1" applyAlignment="1" applyProtection="1">
      <alignment/>
      <protection locked="0"/>
    </xf>
    <xf numFmtId="41" fontId="0" fillId="33" borderId="39" xfId="46" applyNumberFormat="1" applyFont="1" applyFill="1" applyBorder="1" applyAlignment="1" applyProtection="1">
      <alignment/>
      <protection/>
    </xf>
    <xf numFmtId="41" fontId="0" fillId="33" borderId="40" xfId="46" applyNumberFormat="1" applyFont="1" applyFill="1" applyBorder="1" applyAlignment="1" applyProtection="1">
      <alignment/>
      <protection/>
    </xf>
    <xf numFmtId="0" fontId="3" fillId="33" borderId="41" xfId="0" applyFont="1" applyFill="1" applyBorder="1" applyAlignment="1" applyProtection="1">
      <alignment textRotation="90"/>
      <protection/>
    </xf>
    <xf numFmtId="41" fontId="3" fillId="33" borderId="45" xfId="46" applyFont="1" applyFill="1" applyBorder="1" applyAlignment="1" applyProtection="1">
      <alignment/>
      <protection/>
    </xf>
    <xf numFmtId="41" fontId="3" fillId="33" borderId="45" xfId="46" applyNumberFormat="1" applyFont="1" applyFill="1" applyBorder="1" applyAlignment="1" applyProtection="1">
      <alignment/>
      <protection/>
    </xf>
    <xf numFmtId="41" fontId="3" fillId="33" borderId="46" xfId="0" applyNumberFormat="1" applyFont="1" applyFill="1" applyBorder="1" applyAlignment="1" applyProtection="1">
      <alignment/>
      <protection/>
    </xf>
    <xf numFmtId="41" fontId="3" fillId="33" borderId="46" xfId="46" applyNumberFormat="1" applyFont="1" applyFill="1" applyBorder="1" applyAlignment="1" applyProtection="1">
      <alignment/>
      <protection/>
    </xf>
    <xf numFmtId="0" fontId="3" fillId="33" borderId="23" xfId="0" applyFont="1" applyFill="1" applyBorder="1" applyAlignment="1" applyProtection="1">
      <alignment textRotation="90"/>
      <protection/>
    </xf>
    <xf numFmtId="0" fontId="5" fillId="0" borderId="23" xfId="0" applyFont="1" applyFill="1" applyBorder="1" applyAlignment="1" applyProtection="1">
      <alignment textRotation="90"/>
      <protection/>
    </xf>
    <xf numFmtId="0" fontId="4" fillId="0" borderId="15" xfId="0" applyFont="1" applyFill="1" applyBorder="1" applyAlignment="1" applyProtection="1">
      <alignment horizontal="center" vertical="center" textRotation="1"/>
      <protection/>
    </xf>
    <xf numFmtId="0" fontId="4" fillId="0" borderId="26" xfId="0" applyFont="1" applyFill="1" applyBorder="1" applyAlignment="1" applyProtection="1">
      <alignment horizontal="center" vertical="center" textRotation="1"/>
      <protection/>
    </xf>
    <xf numFmtId="0" fontId="0" fillId="33" borderId="38" xfId="0" applyFill="1" applyBorder="1" applyAlignment="1" applyProtection="1">
      <alignment horizontal="center" vertical="center"/>
      <protection/>
    </xf>
    <xf numFmtId="0" fontId="0" fillId="33" borderId="40" xfId="0" applyFill="1" applyBorder="1" applyAlignment="1" applyProtection="1">
      <alignment horizontal="center" vertical="center"/>
      <protection/>
    </xf>
    <xf numFmtId="41" fontId="3" fillId="33" borderId="44" xfId="46" applyFont="1" applyFill="1" applyBorder="1" applyAlignment="1" applyProtection="1">
      <alignment/>
      <protection/>
    </xf>
    <xf numFmtId="41" fontId="3" fillId="33" borderId="46" xfId="46" applyFont="1" applyFill="1" applyBorder="1" applyAlignment="1" applyProtection="1">
      <alignment/>
      <protection/>
    </xf>
    <xf numFmtId="0" fontId="0" fillId="33" borderId="24" xfId="0" applyFill="1" applyBorder="1" applyAlignment="1" applyProtection="1">
      <alignment/>
      <protection/>
    </xf>
    <xf numFmtId="0" fontId="6" fillId="33" borderId="61" xfId="0" applyFont="1" applyFill="1" applyBorder="1" applyAlignment="1" applyProtection="1">
      <alignment horizontal="center" wrapText="1"/>
      <protection/>
    </xf>
    <xf numFmtId="41" fontId="3" fillId="33" borderId="52" xfId="46" applyFont="1" applyFill="1" applyBorder="1" applyAlignment="1" applyProtection="1">
      <alignment/>
      <protection/>
    </xf>
    <xf numFmtId="41" fontId="3" fillId="33" borderId="33" xfId="0" applyNumberFormat="1" applyFont="1" applyFill="1" applyBorder="1" applyAlignment="1" applyProtection="1">
      <alignment/>
      <protection locked="0"/>
    </xf>
    <xf numFmtId="41" fontId="3" fillId="33" borderId="15" xfId="0" applyNumberFormat="1" applyFont="1" applyFill="1" applyBorder="1" applyAlignment="1" applyProtection="1">
      <alignment/>
      <protection locked="0"/>
    </xf>
    <xf numFmtId="41" fontId="3" fillId="33" borderId="15" xfId="0" applyNumberFormat="1" applyFont="1" applyFill="1" applyBorder="1" applyAlignment="1" applyProtection="1">
      <alignment/>
      <protection/>
    </xf>
    <xf numFmtId="41" fontId="3" fillId="33" borderId="38" xfId="0" applyNumberFormat="1" applyFont="1" applyFill="1" applyBorder="1" applyAlignment="1" applyProtection="1">
      <alignment/>
      <protection locked="0"/>
    </xf>
    <xf numFmtId="41" fontId="3" fillId="33" borderId="44" xfId="46" applyNumberFormat="1" applyFont="1" applyFill="1" applyBorder="1" applyAlignment="1" applyProtection="1">
      <alignment/>
      <protection/>
    </xf>
    <xf numFmtId="10" fontId="28" fillId="40" borderId="57" xfId="0" applyNumberFormat="1" applyFont="1" applyFill="1" applyBorder="1" applyAlignment="1">
      <alignment horizontal="right" vertical="center" wrapText="1"/>
    </xf>
    <xf numFmtId="0" fontId="28" fillId="33" borderId="61" xfId="0" applyFont="1" applyFill="1" applyBorder="1" applyAlignment="1">
      <alignment horizontal="center" vertical="center"/>
    </xf>
    <xf numFmtId="41" fontId="28" fillId="33" borderId="14" xfId="0" applyNumberFormat="1" applyFont="1" applyFill="1" applyBorder="1" applyAlignment="1">
      <alignment horizontal="center" vertical="center" wrapText="1"/>
    </xf>
    <xf numFmtId="10" fontId="28" fillId="40" borderId="27" xfId="0" applyNumberFormat="1" applyFont="1" applyFill="1" applyBorder="1" applyAlignment="1">
      <alignment horizontal="right" vertical="center" wrapText="1"/>
    </xf>
    <xf numFmtId="0" fontId="28" fillId="30" borderId="21" xfId="0" applyFont="1" applyFill="1" applyBorder="1" applyAlignment="1">
      <alignment horizontal="center" vertical="center" wrapText="1"/>
    </xf>
    <xf numFmtId="10" fontId="28" fillId="30" borderId="56" xfId="0" applyNumberFormat="1" applyFont="1" applyFill="1" applyBorder="1" applyAlignment="1">
      <alignment horizontal="right" vertical="center" wrapText="1"/>
    </xf>
    <xf numFmtId="0" fontId="28" fillId="30" borderId="31" xfId="0" applyFont="1" applyFill="1" applyBorder="1" applyAlignment="1">
      <alignment horizontal="center" vertical="center" wrapText="1"/>
    </xf>
    <xf numFmtId="10" fontId="28" fillId="30" borderId="64" xfId="0" applyNumberFormat="1" applyFont="1" applyFill="1" applyBorder="1" applyAlignment="1">
      <alignment horizontal="right" vertical="center" wrapText="1"/>
    </xf>
    <xf numFmtId="10" fontId="28" fillId="30" borderId="57" xfId="0" applyNumberFormat="1" applyFont="1" applyFill="1" applyBorder="1" applyAlignment="1">
      <alignment horizontal="right" vertical="center" wrapText="1"/>
    </xf>
    <xf numFmtId="41" fontId="28" fillId="40" borderId="31" xfId="0" applyNumberFormat="1" applyFont="1" applyFill="1" applyBorder="1" applyAlignment="1">
      <alignment vertical="center" wrapText="1"/>
    </xf>
    <xf numFmtId="10" fontId="28" fillId="40" borderId="65" xfId="0" applyNumberFormat="1" applyFont="1" applyFill="1" applyBorder="1" applyAlignment="1">
      <alignment horizontal="right" vertical="center" wrapText="1"/>
    </xf>
    <xf numFmtId="0" fontId="28" fillId="30" borderId="63" xfId="0" applyFont="1" applyFill="1" applyBorder="1" applyAlignment="1">
      <alignment vertical="center"/>
    </xf>
    <xf numFmtId="41" fontId="28" fillId="30" borderId="28" xfId="0" applyNumberFormat="1" applyFont="1" applyFill="1" applyBorder="1" applyAlignment="1">
      <alignment vertical="center"/>
    </xf>
    <xf numFmtId="10" fontId="28" fillId="30" borderId="56" xfId="0" applyNumberFormat="1" applyFont="1" applyFill="1" applyBorder="1" applyAlignment="1">
      <alignment vertical="center"/>
    </xf>
    <xf numFmtId="41" fontId="28" fillId="30" borderId="12" xfId="0" applyNumberFormat="1" applyFont="1" applyFill="1" applyBorder="1" applyAlignment="1">
      <alignment horizontal="center"/>
    </xf>
    <xf numFmtId="10" fontId="28" fillId="30" borderId="26" xfId="0" applyNumberFormat="1" applyFont="1" applyFill="1" applyBorder="1" applyAlignment="1">
      <alignment/>
    </xf>
    <xf numFmtId="0" fontId="28" fillId="30" borderId="66" xfId="0" applyFont="1" applyFill="1" applyBorder="1" applyAlignment="1">
      <alignment vertical="center"/>
    </xf>
    <xf numFmtId="41" fontId="28" fillId="30" borderId="67" xfId="0" applyNumberFormat="1" applyFont="1" applyFill="1" applyBorder="1" applyAlignment="1">
      <alignment vertical="center"/>
    </xf>
    <xf numFmtId="10" fontId="28" fillId="30" borderId="57" xfId="0" applyNumberFormat="1" applyFont="1" applyFill="1" applyBorder="1" applyAlignment="1">
      <alignment vertical="center"/>
    </xf>
    <xf numFmtId="41" fontId="28" fillId="30" borderId="30" xfId="0" applyNumberFormat="1" applyFont="1" applyFill="1" applyBorder="1" applyAlignment="1">
      <alignment horizontal="center"/>
    </xf>
    <xf numFmtId="10" fontId="28" fillId="30" borderId="48" xfId="0" applyNumberFormat="1" applyFont="1" applyFill="1" applyBorder="1" applyAlignment="1">
      <alignment/>
    </xf>
    <xf numFmtId="0" fontId="4" fillId="33" borderId="68" xfId="0" applyFont="1" applyFill="1" applyBorder="1" applyAlignment="1" applyProtection="1">
      <alignment horizontal="center" vertical="center" wrapText="1"/>
      <protection/>
    </xf>
    <xf numFmtId="0" fontId="2" fillId="33" borderId="23" xfId="0" applyFont="1" applyFill="1" applyBorder="1" applyAlignment="1" applyProtection="1">
      <alignment horizontal="center" vertical="center" wrapText="1"/>
      <protection/>
    </xf>
    <xf numFmtId="0" fontId="4" fillId="33" borderId="69" xfId="0" applyFont="1" applyFill="1" applyBorder="1" applyAlignment="1" applyProtection="1">
      <alignment horizontal="center" vertical="center" wrapText="1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/>
      <protection/>
    </xf>
    <xf numFmtId="188" fontId="8" fillId="34" borderId="10" xfId="0" applyNumberFormat="1" applyFont="1" applyFill="1" applyBorder="1" applyAlignment="1" applyProtection="1">
      <alignment horizontal="center"/>
      <protection/>
    </xf>
    <xf numFmtId="188" fontId="28" fillId="33" borderId="24" xfId="0" applyNumberFormat="1" applyFont="1" applyFill="1" applyBorder="1" applyAlignment="1">
      <alignment horizontal="center" vertical="center"/>
    </xf>
    <xf numFmtId="188" fontId="3" fillId="33" borderId="12" xfId="0" applyNumberFormat="1" applyFont="1" applyFill="1" applyBorder="1" applyAlignment="1">
      <alignment horizontal="center" vertical="center"/>
    </xf>
    <xf numFmtId="10" fontId="13" fillId="36" borderId="55" xfId="0" applyNumberFormat="1" applyFont="1" applyFill="1" applyBorder="1" applyAlignment="1" applyProtection="1">
      <alignment horizontal="center" vertical="center"/>
      <protection/>
    </xf>
    <xf numFmtId="10" fontId="13" fillId="36" borderId="70" xfId="0" applyNumberFormat="1" applyFont="1" applyFill="1" applyBorder="1" applyAlignment="1" applyProtection="1">
      <alignment horizontal="center" vertical="center"/>
      <protection/>
    </xf>
    <xf numFmtId="0" fontId="19" fillId="33" borderId="71" xfId="0" applyFont="1" applyFill="1" applyBorder="1" applyAlignment="1">
      <alignment horizontal="center" vertical="center"/>
    </xf>
    <xf numFmtId="0" fontId="19" fillId="33" borderId="72" xfId="0" applyFont="1" applyFill="1" applyBorder="1" applyAlignment="1">
      <alignment horizontal="center" vertical="center"/>
    </xf>
    <xf numFmtId="3" fontId="13" fillId="36" borderId="38" xfId="0" applyNumberFormat="1" applyFont="1" applyFill="1" applyBorder="1" applyAlignment="1" applyProtection="1">
      <alignment horizontal="center" vertical="center"/>
      <protection/>
    </xf>
    <xf numFmtId="3" fontId="13" fillId="36" borderId="73" xfId="0" applyNumberFormat="1" applyFont="1" applyFill="1" applyBorder="1" applyAlignment="1" applyProtection="1">
      <alignment horizontal="center" vertical="center"/>
      <protection/>
    </xf>
    <xf numFmtId="0" fontId="2" fillId="36" borderId="62" xfId="0" applyFont="1" applyFill="1" applyBorder="1" applyAlignment="1">
      <alignment horizontal="right" vertical="center" wrapText="1" indent="1"/>
    </xf>
    <xf numFmtId="0" fontId="2" fillId="36" borderId="74" xfId="0" applyFont="1" applyFill="1" applyBorder="1" applyAlignment="1">
      <alignment horizontal="right" vertical="center" wrapText="1" indent="1"/>
    </xf>
    <xf numFmtId="0" fontId="2" fillId="36" borderId="63" xfId="0" applyFont="1" applyFill="1" applyBorder="1" applyAlignment="1">
      <alignment horizontal="right" vertical="center" wrapText="1" indent="1"/>
    </xf>
    <xf numFmtId="0" fontId="2" fillId="36" borderId="51" xfId="0" applyFont="1" applyFill="1" applyBorder="1" applyAlignment="1">
      <alignment horizontal="right" vertical="center" indent="1"/>
    </xf>
    <xf numFmtId="0" fontId="2" fillId="36" borderId="24" xfId="0" applyFont="1" applyFill="1" applyBorder="1" applyAlignment="1">
      <alignment horizontal="right" vertical="center" indent="1"/>
    </xf>
    <xf numFmtId="0" fontId="2" fillId="36" borderId="25" xfId="0" applyFont="1" applyFill="1" applyBorder="1" applyAlignment="1">
      <alignment horizontal="right" vertical="center" indent="1"/>
    </xf>
    <xf numFmtId="0" fontId="2" fillId="33" borderId="51" xfId="0" applyFont="1" applyFill="1" applyBorder="1" applyAlignment="1">
      <alignment horizontal="right" vertical="center" wrapText="1" indent="1"/>
    </xf>
    <xf numFmtId="0" fontId="2" fillId="33" borderId="24" xfId="0" applyFont="1" applyFill="1" applyBorder="1" applyAlignment="1">
      <alignment horizontal="right" vertical="center" wrapText="1" indent="1"/>
    </xf>
    <xf numFmtId="0" fontId="2" fillId="33" borderId="25" xfId="0" applyFont="1" applyFill="1" applyBorder="1" applyAlignment="1">
      <alignment horizontal="right" vertical="center" wrapText="1" indent="1"/>
    </xf>
    <xf numFmtId="0" fontId="2" fillId="36" borderId="15" xfId="0" applyFont="1" applyFill="1" applyBorder="1" applyAlignment="1">
      <alignment horizontal="right" vertical="center" indent="1"/>
    </xf>
    <xf numFmtId="0" fontId="2" fillId="36" borderId="16" xfId="0" applyFont="1" applyFill="1" applyBorder="1" applyAlignment="1">
      <alignment horizontal="right" vertical="center" indent="1"/>
    </xf>
    <xf numFmtId="0" fontId="2" fillId="33" borderId="15" xfId="0" applyFont="1" applyFill="1" applyBorder="1" applyAlignment="1">
      <alignment horizontal="right" vertical="center" indent="1"/>
    </xf>
    <xf numFmtId="0" fontId="2" fillId="33" borderId="16" xfId="0" applyFont="1" applyFill="1" applyBorder="1" applyAlignment="1">
      <alignment horizontal="right" vertical="center" indent="1"/>
    </xf>
    <xf numFmtId="0" fontId="20" fillId="0" borderId="68" xfId="0" applyFont="1" applyBorder="1" applyAlignment="1">
      <alignment horizontal="center"/>
    </xf>
    <xf numFmtId="0" fontId="20" fillId="0" borderId="69" xfId="0" applyFont="1" applyBorder="1" applyAlignment="1">
      <alignment horizontal="center"/>
    </xf>
    <xf numFmtId="0" fontId="20" fillId="0" borderId="61" xfId="0" applyFont="1" applyBorder="1" applyAlignment="1">
      <alignment horizontal="center"/>
    </xf>
    <xf numFmtId="0" fontId="2" fillId="33" borderId="47" xfId="0" applyFont="1" applyFill="1" applyBorder="1" applyAlignment="1">
      <alignment horizontal="right" vertical="center" indent="1"/>
    </xf>
    <xf numFmtId="0" fontId="2" fillId="33" borderId="30" xfId="0" applyFont="1" applyFill="1" applyBorder="1" applyAlignment="1">
      <alignment horizontal="right" vertical="center" indent="1"/>
    </xf>
    <xf numFmtId="0" fontId="12" fillId="33" borderId="75" xfId="0" applyFont="1" applyFill="1" applyBorder="1" applyAlignment="1">
      <alignment horizontal="center" vertical="center"/>
    </xf>
    <xf numFmtId="0" fontId="12" fillId="33" borderId="76" xfId="0" applyFont="1" applyFill="1" applyBorder="1" applyAlignment="1">
      <alignment horizontal="center" vertical="center"/>
    </xf>
    <xf numFmtId="10" fontId="13" fillId="36" borderId="40" xfId="0" applyNumberFormat="1" applyFont="1" applyFill="1" applyBorder="1" applyAlignment="1" applyProtection="1">
      <alignment horizontal="center" vertical="center"/>
      <protection/>
    </xf>
    <xf numFmtId="0" fontId="19" fillId="33" borderId="27" xfId="0" applyFont="1" applyFill="1" applyBorder="1" applyAlignment="1">
      <alignment horizontal="center" vertical="center"/>
    </xf>
    <xf numFmtId="3" fontId="13" fillId="36" borderId="53" xfId="0" applyNumberFormat="1" applyFont="1" applyFill="1" applyBorder="1" applyAlignment="1" applyProtection="1">
      <alignment horizontal="center" vertical="center"/>
      <protection/>
    </xf>
    <xf numFmtId="0" fontId="8" fillId="34" borderId="10" xfId="0" applyFont="1" applyFill="1" applyBorder="1" applyAlignment="1" applyProtection="1">
      <alignment horizontal="center"/>
      <protection/>
    </xf>
    <xf numFmtId="0" fontId="8" fillId="34" borderId="65" xfId="0" applyFont="1" applyFill="1" applyBorder="1" applyAlignment="1" applyProtection="1">
      <alignment horizontal="center"/>
      <protection/>
    </xf>
    <xf numFmtId="0" fontId="0" fillId="0" borderId="77" xfId="0" applyBorder="1" applyAlignment="1" applyProtection="1">
      <alignment horizontal="center"/>
      <protection/>
    </xf>
    <xf numFmtId="0" fontId="0" fillId="0" borderId="78" xfId="0" applyBorder="1" applyAlignment="1" applyProtection="1">
      <alignment horizontal="center"/>
      <protection/>
    </xf>
    <xf numFmtId="0" fontId="0" fillId="0" borderId="41" xfId="0" applyBorder="1" applyAlignment="1" applyProtection="1">
      <alignment horizontal="center"/>
      <protection/>
    </xf>
    <xf numFmtId="0" fontId="0" fillId="0" borderId="43" xfId="0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12" fillId="0" borderId="79" xfId="0" applyFont="1" applyBorder="1" applyAlignment="1" applyProtection="1">
      <alignment horizontal="center"/>
      <protection/>
    </xf>
    <xf numFmtId="0" fontId="12" fillId="0" borderId="77" xfId="0" applyFont="1" applyBorder="1" applyAlignment="1" applyProtection="1">
      <alignment horizontal="center"/>
      <protection/>
    </xf>
    <xf numFmtId="0" fontId="12" fillId="0" borderId="78" xfId="0" applyFont="1" applyBorder="1" applyAlignment="1" applyProtection="1">
      <alignment horizontal="center"/>
      <protection/>
    </xf>
    <xf numFmtId="0" fontId="7" fillId="0" borderId="36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/>
    </xf>
    <xf numFmtId="0" fontId="0" fillId="0" borderId="60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2" fillId="34" borderId="51" xfId="0" applyFont="1" applyFill="1" applyBorder="1" applyAlignment="1" applyProtection="1">
      <alignment horizontal="center"/>
      <protection/>
    </xf>
    <xf numFmtId="0" fontId="2" fillId="34" borderId="24" xfId="0" applyFont="1" applyFill="1" applyBorder="1" applyAlignment="1" applyProtection="1">
      <alignment horizontal="center"/>
      <protection/>
    </xf>
    <xf numFmtId="0" fontId="2" fillId="34" borderId="17" xfId="0" applyFont="1" applyFill="1" applyBorder="1" applyAlignment="1" applyProtection="1">
      <alignment horizontal="center"/>
      <protection/>
    </xf>
    <xf numFmtId="0" fontId="2" fillId="0" borderId="62" xfId="0" applyFont="1" applyBorder="1" applyAlignment="1" applyProtection="1">
      <alignment horizontal="center"/>
      <protection/>
    </xf>
    <xf numFmtId="0" fontId="2" fillId="0" borderId="74" xfId="0" applyFont="1" applyBorder="1" applyAlignment="1" applyProtection="1">
      <alignment horizontal="center"/>
      <protection/>
    </xf>
    <xf numFmtId="0" fontId="2" fillId="0" borderId="59" xfId="0" applyFont="1" applyBorder="1" applyAlignment="1" applyProtection="1">
      <alignment horizontal="center"/>
      <protection/>
    </xf>
    <xf numFmtId="0" fontId="0" fillId="0" borderId="79" xfId="0" applyBorder="1" applyAlignment="1" applyProtection="1">
      <alignment horizontal="center"/>
      <protection/>
    </xf>
    <xf numFmtId="0" fontId="7" fillId="0" borderId="41" xfId="0" applyFont="1" applyBorder="1" applyAlignment="1" applyProtection="1">
      <alignment horizontal="center"/>
      <protection/>
    </xf>
    <xf numFmtId="0" fontId="7" fillId="0" borderId="43" xfId="0" applyFont="1" applyBorder="1" applyAlignment="1" applyProtection="1">
      <alignment horizontal="center"/>
      <protection/>
    </xf>
    <xf numFmtId="0" fontId="7" fillId="0" borderId="80" xfId="0" applyFont="1" applyBorder="1" applyAlignment="1" applyProtection="1">
      <alignment horizontal="center"/>
      <protection/>
    </xf>
    <xf numFmtId="0" fontId="7" fillId="0" borderId="81" xfId="0" applyFont="1" applyBorder="1" applyAlignment="1" applyProtection="1">
      <alignment horizontal="center"/>
      <protection/>
    </xf>
    <xf numFmtId="0" fontId="7" fillId="0" borderId="79" xfId="0" applyFont="1" applyBorder="1" applyAlignment="1" applyProtection="1">
      <alignment horizontal="center" vertical="center" wrapText="1"/>
      <protection/>
    </xf>
    <xf numFmtId="0" fontId="7" fillId="0" borderId="77" xfId="0" applyFont="1" applyBorder="1" applyAlignment="1" applyProtection="1">
      <alignment horizontal="center" vertical="center" wrapText="1"/>
      <protection/>
    </xf>
    <xf numFmtId="0" fontId="2" fillId="0" borderId="78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37" xfId="0" applyFont="1" applyBorder="1" applyAlignment="1" applyProtection="1">
      <alignment/>
      <protection/>
    </xf>
    <xf numFmtId="0" fontId="2" fillId="0" borderId="77" xfId="0" applyFont="1" applyBorder="1" applyAlignment="1" applyProtection="1">
      <alignment/>
      <protection/>
    </xf>
    <xf numFmtId="0" fontId="28" fillId="40" borderId="77" xfId="0" applyFont="1" applyFill="1" applyBorder="1" applyAlignment="1">
      <alignment horizontal="center" vertical="center" wrapText="1"/>
    </xf>
    <xf numFmtId="0" fontId="28" fillId="40" borderId="0" xfId="0" applyFont="1" applyFill="1" applyBorder="1" applyAlignment="1">
      <alignment horizontal="center" vertical="center" wrapText="1"/>
    </xf>
    <xf numFmtId="0" fontId="28" fillId="30" borderId="80" xfId="0" applyFont="1" applyFill="1" applyBorder="1" applyAlignment="1">
      <alignment horizontal="center" vertical="center" wrapText="1"/>
    </xf>
    <xf numFmtId="0" fontId="28" fillId="30" borderId="81" xfId="0" applyFont="1" applyFill="1" applyBorder="1" applyAlignment="1">
      <alignment horizontal="center" vertical="center" wrapText="1"/>
    </xf>
    <xf numFmtId="0" fontId="28" fillId="30" borderId="47" xfId="0" applyFont="1" applyFill="1" applyBorder="1" applyAlignment="1">
      <alignment horizontal="center" vertical="center" wrapText="1"/>
    </xf>
    <xf numFmtId="0" fontId="28" fillId="30" borderId="48" xfId="0" applyFont="1" applyFill="1" applyBorder="1" applyAlignment="1">
      <alignment horizontal="center" vertical="center" wrapText="1"/>
    </xf>
    <xf numFmtId="0" fontId="28" fillId="30" borderId="77" xfId="0" applyFont="1" applyFill="1" applyBorder="1" applyAlignment="1">
      <alignment horizontal="center" vertical="center" wrapText="1"/>
    </xf>
    <xf numFmtId="0" fontId="28" fillId="30" borderId="10" xfId="0" applyFont="1" applyFill="1" applyBorder="1" applyAlignment="1">
      <alignment horizontal="center" vertical="center" wrapText="1"/>
    </xf>
    <xf numFmtId="0" fontId="28" fillId="30" borderId="33" xfId="0" applyFont="1" applyFill="1" applyBorder="1" applyAlignment="1">
      <alignment horizontal="center" vertical="center" wrapText="1"/>
    </xf>
    <xf numFmtId="0" fontId="28" fillId="30" borderId="34" xfId="0" applyFont="1" applyFill="1" applyBorder="1" applyAlignment="1">
      <alignment horizontal="center" vertical="center" wrapText="1"/>
    </xf>
    <xf numFmtId="0" fontId="28" fillId="40" borderId="33" xfId="0" applyFont="1" applyFill="1" applyBorder="1" applyAlignment="1">
      <alignment horizontal="center" vertical="center" wrapText="1"/>
    </xf>
    <xf numFmtId="0" fontId="28" fillId="40" borderId="34" xfId="0" applyFont="1" applyFill="1" applyBorder="1" applyAlignment="1">
      <alignment horizontal="center" vertical="center" wrapText="1"/>
    </xf>
    <xf numFmtId="0" fontId="28" fillId="40" borderId="38" xfId="0" applyFont="1" applyFill="1" applyBorder="1" applyAlignment="1">
      <alignment horizontal="center" vertical="center" wrapText="1"/>
    </xf>
    <xf numFmtId="0" fontId="28" fillId="40" borderId="40" xfId="0" applyFont="1" applyFill="1" applyBorder="1" applyAlignment="1">
      <alignment horizontal="center" vertical="center" wrapText="1"/>
    </xf>
    <xf numFmtId="0" fontId="28" fillId="40" borderId="21" xfId="0" applyFont="1" applyFill="1" applyBorder="1" applyAlignment="1">
      <alignment horizontal="center" vertical="center" wrapText="1"/>
    </xf>
    <xf numFmtId="0" fontId="28" fillId="40" borderId="27" xfId="0" applyFont="1" applyFill="1" applyBorder="1" applyAlignment="1">
      <alignment horizontal="center" vertical="center" wrapText="1"/>
    </xf>
    <xf numFmtId="0" fontId="28" fillId="38" borderId="82" xfId="0" applyFont="1" applyFill="1" applyBorder="1" applyAlignment="1">
      <alignment horizontal="center" vertical="center" wrapText="1"/>
    </xf>
    <xf numFmtId="0" fontId="28" fillId="38" borderId="83" xfId="0" applyFont="1" applyFill="1" applyBorder="1" applyAlignment="1">
      <alignment horizontal="center" vertical="center" wrapText="1"/>
    </xf>
    <xf numFmtId="0" fontId="28" fillId="33" borderId="84" xfId="0" applyFont="1" applyFill="1" applyBorder="1" applyAlignment="1">
      <alignment horizontal="center" vertical="center" wrapText="1"/>
    </xf>
    <xf numFmtId="0" fontId="28" fillId="33" borderId="85" xfId="0" applyFont="1" applyFill="1" applyBorder="1" applyAlignment="1">
      <alignment horizontal="center" vertical="center" wrapText="1"/>
    </xf>
    <xf numFmtId="0" fontId="28" fillId="33" borderId="66" xfId="0" applyFont="1" applyFill="1" applyBorder="1" applyAlignment="1">
      <alignment horizontal="center" vertical="center" wrapText="1"/>
    </xf>
    <xf numFmtId="0" fontId="28" fillId="33" borderId="30" xfId="0" applyFont="1" applyFill="1" applyBorder="1" applyAlignment="1">
      <alignment horizontal="center" vertical="center" wrapText="1"/>
    </xf>
    <xf numFmtId="0" fontId="28" fillId="30" borderId="21" xfId="0" applyFont="1" applyFill="1" applyBorder="1" applyAlignment="1">
      <alignment horizontal="center" vertical="center" wrapText="1"/>
    </xf>
    <xf numFmtId="0" fontId="28" fillId="38" borderId="27" xfId="0" applyFont="1" applyFill="1" applyBorder="1" applyAlignment="1">
      <alignment horizontal="center" vertical="center" wrapText="1"/>
    </xf>
    <xf numFmtId="0" fontId="28" fillId="38" borderId="62" xfId="0" applyFont="1" applyFill="1" applyBorder="1" applyAlignment="1">
      <alignment horizontal="center" vertical="center" wrapText="1"/>
    </xf>
    <xf numFmtId="0" fontId="28" fillId="38" borderId="59" xfId="0" applyFont="1" applyFill="1" applyBorder="1" applyAlignment="1">
      <alignment horizontal="center" vertical="center" wrapText="1"/>
    </xf>
    <xf numFmtId="0" fontId="28" fillId="38" borderId="63" xfId="0" applyFont="1" applyFill="1" applyBorder="1" applyAlignment="1">
      <alignment horizontal="center" vertical="center" wrapText="1"/>
    </xf>
    <xf numFmtId="0" fontId="28" fillId="38" borderId="86" xfId="0" applyFont="1" applyFill="1" applyBorder="1" applyAlignment="1">
      <alignment horizontal="center" vertical="center" wrapText="1"/>
    </xf>
    <xf numFmtId="0" fontId="28" fillId="38" borderId="38" xfId="0" applyFont="1" applyFill="1" applyBorder="1" applyAlignment="1">
      <alignment horizontal="center" vertical="center" wrapText="1"/>
    </xf>
    <xf numFmtId="0" fontId="28" fillId="38" borderId="40" xfId="0" applyFont="1" applyFill="1" applyBorder="1" applyAlignment="1">
      <alignment horizontal="center" vertical="center" wrapText="1"/>
    </xf>
    <xf numFmtId="0" fontId="28" fillId="38" borderId="61" xfId="0" applyFont="1" applyFill="1" applyBorder="1" applyAlignment="1">
      <alignment horizontal="center" vertical="center" wrapText="1"/>
    </xf>
    <xf numFmtId="0" fontId="28" fillId="38" borderId="68" xfId="0" applyFont="1" applyFill="1" applyBorder="1" applyAlignment="1">
      <alignment horizontal="center" vertical="center" wrapText="1"/>
    </xf>
    <xf numFmtId="0" fontId="28" fillId="30" borderId="66" xfId="0" applyFont="1" applyFill="1" applyBorder="1" applyAlignment="1">
      <alignment horizontal="center" vertical="center"/>
    </xf>
    <xf numFmtId="0" fontId="28" fillId="30" borderId="30" xfId="0" applyFont="1" applyFill="1" applyBorder="1" applyAlignment="1">
      <alignment horizontal="center" vertical="center"/>
    </xf>
    <xf numFmtId="0" fontId="28" fillId="40" borderId="41" xfId="0" applyFont="1" applyFill="1" applyBorder="1" applyAlignment="1">
      <alignment horizontal="center" vertical="center" wrapText="1"/>
    </xf>
    <xf numFmtId="0" fontId="28" fillId="40" borderId="42" xfId="0" applyFont="1" applyFill="1" applyBorder="1" applyAlignment="1">
      <alignment horizontal="center" vertical="center" wrapText="1"/>
    </xf>
    <xf numFmtId="41" fontId="28" fillId="30" borderId="25" xfId="0" applyNumberFormat="1" applyFont="1" applyFill="1" applyBorder="1" applyAlignment="1">
      <alignment horizontal="center" vertical="center"/>
    </xf>
    <xf numFmtId="41" fontId="28" fillId="30" borderId="16" xfId="0" applyNumberFormat="1" applyFont="1" applyFill="1" applyBorder="1" applyAlignment="1">
      <alignment horizontal="center" vertical="center"/>
    </xf>
    <xf numFmtId="0" fontId="28" fillId="33" borderId="82" xfId="0" applyFont="1" applyFill="1" applyBorder="1" applyAlignment="1">
      <alignment horizontal="center" vertical="center" wrapText="1"/>
    </xf>
    <xf numFmtId="0" fontId="28" fillId="33" borderId="83" xfId="0" applyFont="1" applyFill="1" applyBorder="1" applyAlignment="1">
      <alignment horizontal="center" vertical="center" wrapText="1"/>
    </xf>
    <xf numFmtId="0" fontId="28" fillId="33" borderId="63" xfId="0" applyFont="1" applyFill="1" applyBorder="1" applyAlignment="1">
      <alignment horizontal="center" vertical="center" wrapText="1"/>
    </xf>
    <xf numFmtId="0" fontId="28" fillId="33" borderId="58" xfId="0" applyFont="1" applyFill="1" applyBorder="1" applyAlignment="1">
      <alignment horizontal="center" vertical="center" wrapText="1"/>
    </xf>
    <xf numFmtId="0" fontId="28" fillId="38" borderId="58" xfId="0" applyFont="1" applyFill="1" applyBorder="1" applyAlignment="1">
      <alignment horizontal="center" vertical="center" wrapText="1"/>
    </xf>
    <xf numFmtId="0" fontId="28" fillId="38" borderId="66" xfId="0" applyFont="1" applyFill="1" applyBorder="1" applyAlignment="1">
      <alignment horizontal="center" vertical="center" wrapText="1"/>
    </xf>
    <xf numFmtId="0" fontId="28" fillId="38" borderId="30" xfId="0" applyFont="1" applyFill="1" applyBorder="1" applyAlignment="1">
      <alignment horizontal="center" vertical="center" wrapText="1"/>
    </xf>
    <xf numFmtId="0" fontId="28" fillId="33" borderId="47" xfId="0" applyFont="1" applyFill="1" applyBorder="1" applyAlignment="1">
      <alignment horizontal="center" vertical="center" wrapText="1"/>
    </xf>
    <xf numFmtId="0" fontId="28" fillId="38" borderId="49" xfId="0" applyFont="1" applyFill="1" applyBorder="1" applyAlignment="1">
      <alignment horizontal="center" vertical="center" wrapText="1"/>
    </xf>
    <xf numFmtId="0" fontId="28" fillId="38" borderId="50" xfId="0" applyFont="1" applyFill="1" applyBorder="1" applyAlignment="1">
      <alignment horizontal="center" vertical="center" wrapText="1"/>
    </xf>
    <xf numFmtId="0" fontId="28" fillId="38" borderId="60" xfId="0" applyFont="1" applyFill="1" applyBorder="1" applyAlignment="1">
      <alignment horizontal="center" vertical="center" wrapText="1"/>
    </xf>
    <xf numFmtId="0" fontId="17" fillId="30" borderId="79" xfId="0" applyFont="1" applyFill="1" applyBorder="1" applyAlignment="1">
      <alignment horizontal="center" vertical="center" wrapText="1"/>
    </xf>
    <xf numFmtId="0" fontId="17" fillId="30" borderId="77" xfId="0" applyFont="1" applyFill="1" applyBorder="1" applyAlignment="1">
      <alignment horizontal="center" vertical="center" wrapText="1"/>
    </xf>
    <xf numFmtId="0" fontId="17" fillId="30" borderId="78" xfId="0" applyFont="1" applyFill="1" applyBorder="1" applyAlignment="1">
      <alignment horizontal="center" vertical="center" wrapText="1"/>
    </xf>
    <xf numFmtId="0" fontId="28" fillId="38" borderId="12" xfId="0" applyFont="1" applyFill="1" applyBorder="1" applyAlignment="1">
      <alignment horizontal="center" vertical="center" wrapText="1"/>
    </xf>
    <xf numFmtId="0" fontId="1" fillId="33" borderId="33" xfId="0" applyFont="1" applyFill="1" applyBorder="1" applyAlignment="1" applyProtection="1">
      <alignment horizontal="center" vertical="center" textRotation="1"/>
      <protection/>
    </xf>
    <xf numFmtId="0" fontId="1" fillId="33" borderId="58" xfId="0" applyFont="1" applyFill="1" applyBorder="1" applyAlignment="1" applyProtection="1">
      <alignment horizontal="center" vertical="center" textRotation="1"/>
      <protection/>
    </xf>
    <xf numFmtId="0" fontId="1" fillId="33" borderId="34" xfId="0" applyFont="1" applyFill="1" applyBorder="1" applyAlignment="1" applyProtection="1">
      <alignment horizontal="center" vertical="center" textRotation="1"/>
      <protection/>
    </xf>
    <xf numFmtId="0" fontId="0" fillId="33" borderId="0" xfId="0" applyFill="1" applyAlignment="1" applyProtection="1">
      <alignment horizontal="center"/>
      <protection/>
    </xf>
    <xf numFmtId="0" fontId="3" fillId="33" borderId="87" xfId="0" applyFont="1" applyFill="1" applyBorder="1" applyAlignment="1" applyProtection="1">
      <alignment horizontal="center" vertical="center"/>
      <protection/>
    </xf>
    <xf numFmtId="188" fontId="0" fillId="33" borderId="87" xfId="0" applyNumberForma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4.jpe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Relationship Id="rId4" Type="http://schemas.openxmlformats.org/officeDocument/2006/relationships/image" Target="../media/image3.jpeg" /><Relationship Id="rId5" Type="http://schemas.openxmlformats.org/officeDocument/2006/relationships/image" Target="../media/image4.jpeg" /><Relationship Id="rId6" Type="http://schemas.openxmlformats.org/officeDocument/2006/relationships/image" Target="../media/image5.jpeg" /><Relationship Id="rId7" Type="http://schemas.openxmlformats.org/officeDocument/2006/relationships/image" Target="../media/image6.jpeg" /><Relationship Id="rId8" Type="http://schemas.openxmlformats.org/officeDocument/2006/relationships/image" Target="../media/image7.jpeg" /><Relationship Id="rId9" Type="http://schemas.openxmlformats.org/officeDocument/2006/relationships/image" Target="../media/image8.png" /><Relationship Id="rId10" Type="http://schemas.openxmlformats.org/officeDocument/2006/relationships/image" Target="../media/image9.png" /><Relationship Id="rId11" Type="http://schemas.openxmlformats.org/officeDocument/2006/relationships/image" Target="../media/image10.png" /><Relationship Id="rId12" Type="http://schemas.openxmlformats.org/officeDocument/2006/relationships/image" Target="../media/image11.png" /><Relationship Id="rId13" Type="http://schemas.openxmlformats.org/officeDocument/2006/relationships/image" Target="../media/image12.png" /><Relationship Id="rId14" Type="http://schemas.openxmlformats.org/officeDocument/2006/relationships/image" Target="../media/image1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1" name="AutoShape 1"/>
        <xdr:cNvSpPr>
          <a:spLocks noChangeAspect="1"/>
        </xdr:cNvSpPr>
      </xdr:nvSpPr>
      <xdr:spPr>
        <a:xfrm>
          <a:off x="8534400" y="280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2" name="Rectangle 153"/>
        <xdr:cNvSpPr>
          <a:spLocks noChangeAspect="1"/>
        </xdr:cNvSpPr>
      </xdr:nvSpPr>
      <xdr:spPr>
        <a:xfrm>
          <a:off x="8534400" y="280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3" name="Rectangle 1641"/>
        <xdr:cNvSpPr>
          <a:spLocks noChangeAspect="1"/>
        </xdr:cNvSpPr>
      </xdr:nvSpPr>
      <xdr:spPr>
        <a:xfrm>
          <a:off x="8534400" y="280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4" name="Rectangle 1653"/>
        <xdr:cNvSpPr>
          <a:spLocks noChangeAspect="1"/>
        </xdr:cNvSpPr>
      </xdr:nvSpPr>
      <xdr:spPr>
        <a:xfrm>
          <a:off x="8534400" y="280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5" name="Rectangle 1665"/>
        <xdr:cNvSpPr>
          <a:spLocks noChangeAspect="1"/>
        </xdr:cNvSpPr>
      </xdr:nvSpPr>
      <xdr:spPr>
        <a:xfrm>
          <a:off x="8534400" y="280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6" name="Rectangle 1677"/>
        <xdr:cNvSpPr>
          <a:spLocks noChangeAspect="1"/>
        </xdr:cNvSpPr>
      </xdr:nvSpPr>
      <xdr:spPr>
        <a:xfrm>
          <a:off x="8534400" y="280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7" name="Rectangle 969"/>
        <xdr:cNvSpPr>
          <a:spLocks noChangeAspect="1"/>
        </xdr:cNvSpPr>
      </xdr:nvSpPr>
      <xdr:spPr>
        <a:xfrm>
          <a:off x="8534400" y="280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8" name="Rectangle 981"/>
        <xdr:cNvSpPr>
          <a:spLocks noChangeAspect="1"/>
        </xdr:cNvSpPr>
      </xdr:nvSpPr>
      <xdr:spPr>
        <a:xfrm>
          <a:off x="8534400" y="280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" name="AutoShape 1"/>
        <xdr:cNvSpPr>
          <a:spLocks noChangeAspect="1"/>
        </xdr:cNvSpPr>
      </xdr:nvSpPr>
      <xdr:spPr>
        <a:xfrm>
          <a:off x="8534400" y="280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10" name="Rectangle 153"/>
        <xdr:cNvSpPr>
          <a:spLocks noChangeAspect="1"/>
        </xdr:cNvSpPr>
      </xdr:nvSpPr>
      <xdr:spPr>
        <a:xfrm>
          <a:off x="8534400" y="280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11" name="Rectangle 1641"/>
        <xdr:cNvSpPr>
          <a:spLocks noChangeAspect="1"/>
        </xdr:cNvSpPr>
      </xdr:nvSpPr>
      <xdr:spPr>
        <a:xfrm>
          <a:off x="8534400" y="280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12" name="Rectangle 1653"/>
        <xdr:cNvSpPr>
          <a:spLocks noChangeAspect="1"/>
        </xdr:cNvSpPr>
      </xdr:nvSpPr>
      <xdr:spPr>
        <a:xfrm>
          <a:off x="8534400" y="280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13" name="Rectangle 1665"/>
        <xdr:cNvSpPr>
          <a:spLocks noChangeAspect="1"/>
        </xdr:cNvSpPr>
      </xdr:nvSpPr>
      <xdr:spPr>
        <a:xfrm>
          <a:off x="8534400" y="280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14" name="Rectangle 1677"/>
        <xdr:cNvSpPr>
          <a:spLocks noChangeAspect="1"/>
        </xdr:cNvSpPr>
      </xdr:nvSpPr>
      <xdr:spPr>
        <a:xfrm>
          <a:off x="8534400" y="280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15" name="Rectangle 969"/>
        <xdr:cNvSpPr>
          <a:spLocks noChangeAspect="1"/>
        </xdr:cNvSpPr>
      </xdr:nvSpPr>
      <xdr:spPr>
        <a:xfrm>
          <a:off x="8534400" y="280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16" name="Rectangle 981"/>
        <xdr:cNvSpPr>
          <a:spLocks noChangeAspect="1"/>
        </xdr:cNvSpPr>
      </xdr:nvSpPr>
      <xdr:spPr>
        <a:xfrm>
          <a:off x="8534400" y="280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17" name="AutoShape 1"/>
        <xdr:cNvSpPr>
          <a:spLocks noChangeAspect="1"/>
        </xdr:cNvSpPr>
      </xdr:nvSpPr>
      <xdr:spPr>
        <a:xfrm>
          <a:off x="8534400" y="280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18" name="Rectangle 153"/>
        <xdr:cNvSpPr>
          <a:spLocks noChangeAspect="1"/>
        </xdr:cNvSpPr>
      </xdr:nvSpPr>
      <xdr:spPr>
        <a:xfrm>
          <a:off x="8534400" y="280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19" name="Rectangle 1641"/>
        <xdr:cNvSpPr>
          <a:spLocks noChangeAspect="1"/>
        </xdr:cNvSpPr>
      </xdr:nvSpPr>
      <xdr:spPr>
        <a:xfrm>
          <a:off x="8534400" y="280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20" name="Rectangle 1653"/>
        <xdr:cNvSpPr>
          <a:spLocks noChangeAspect="1"/>
        </xdr:cNvSpPr>
      </xdr:nvSpPr>
      <xdr:spPr>
        <a:xfrm>
          <a:off x="8534400" y="280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21" name="Rectangle 1665"/>
        <xdr:cNvSpPr>
          <a:spLocks noChangeAspect="1"/>
        </xdr:cNvSpPr>
      </xdr:nvSpPr>
      <xdr:spPr>
        <a:xfrm>
          <a:off x="8534400" y="280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22" name="Rectangle 1677"/>
        <xdr:cNvSpPr>
          <a:spLocks noChangeAspect="1"/>
        </xdr:cNvSpPr>
      </xdr:nvSpPr>
      <xdr:spPr>
        <a:xfrm>
          <a:off x="8534400" y="280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23" name="Rectangle 969"/>
        <xdr:cNvSpPr>
          <a:spLocks noChangeAspect="1"/>
        </xdr:cNvSpPr>
      </xdr:nvSpPr>
      <xdr:spPr>
        <a:xfrm>
          <a:off x="8534400" y="280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24" name="Rectangle 981"/>
        <xdr:cNvSpPr>
          <a:spLocks noChangeAspect="1"/>
        </xdr:cNvSpPr>
      </xdr:nvSpPr>
      <xdr:spPr>
        <a:xfrm>
          <a:off x="8534400" y="280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25" name="Rectangle 2389"/>
        <xdr:cNvSpPr>
          <a:spLocks noChangeAspect="1"/>
        </xdr:cNvSpPr>
      </xdr:nvSpPr>
      <xdr:spPr>
        <a:xfrm>
          <a:off x="8534400" y="280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26" name="Rectangle 2399"/>
        <xdr:cNvSpPr>
          <a:spLocks noChangeAspect="1"/>
        </xdr:cNvSpPr>
      </xdr:nvSpPr>
      <xdr:spPr>
        <a:xfrm>
          <a:off x="8534400" y="280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27" name="Rectangle 2401"/>
        <xdr:cNvSpPr>
          <a:spLocks noChangeAspect="1"/>
        </xdr:cNvSpPr>
      </xdr:nvSpPr>
      <xdr:spPr>
        <a:xfrm>
          <a:off x="8534400" y="280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28" name="Rectangle 2403"/>
        <xdr:cNvSpPr>
          <a:spLocks noChangeAspect="1"/>
        </xdr:cNvSpPr>
      </xdr:nvSpPr>
      <xdr:spPr>
        <a:xfrm>
          <a:off x="8534400" y="280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29" name="Rectangle 2405"/>
        <xdr:cNvSpPr>
          <a:spLocks noChangeAspect="1"/>
        </xdr:cNvSpPr>
      </xdr:nvSpPr>
      <xdr:spPr>
        <a:xfrm>
          <a:off x="8534400" y="280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30" name="Rectangle 2407"/>
        <xdr:cNvSpPr>
          <a:spLocks noChangeAspect="1"/>
        </xdr:cNvSpPr>
      </xdr:nvSpPr>
      <xdr:spPr>
        <a:xfrm>
          <a:off x="8534400" y="280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31" name="Rectangle 2409"/>
        <xdr:cNvSpPr>
          <a:spLocks noChangeAspect="1"/>
        </xdr:cNvSpPr>
      </xdr:nvSpPr>
      <xdr:spPr>
        <a:xfrm>
          <a:off x="8534400" y="280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32" name="Rectangle 2411"/>
        <xdr:cNvSpPr>
          <a:spLocks noChangeAspect="1"/>
        </xdr:cNvSpPr>
      </xdr:nvSpPr>
      <xdr:spPr>
        <a:xfrm>
          <a:off x="8534400" y="280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33" name="AutoShape 1"/>
        <xdr:cNvSpPr>
          <a:spLocks noChangeAspect="1"/>
        </xdr:cNvSpPr>
      </xdr:nvSpPr>
      <xdr:spPr>
        <a:xfrm>
          <a:off x="8534400" y="280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34" name="Rectangle 153"/>
        <xdr:cNvSpPr>
          <a:spLocks noChangeAspect="1"/>
        </xdr:cNvSpPr>
      </xdr:nvSpPr>
      <xdr:spPr>
        <a:xfrm>
          <a:off x="8534400" y="280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35" name="Rectangle 1641"/>
        <xdr:cNvSpPr>
          <a:spLocks noChangeAspect="1"/>
        </xdr:cNvSpPr>
      </xdr:nvSpPr>
      <xdr:spPr>
        <a:xfrm>
          <a:off x="8534400" y="280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36" name="Rectangle 1653"/>
        <xdr:cNvSpPr>
          <a:spLocks noChangeAspect="1"/>
        </xdr:cNvSpPr>
      </xdr:nvSpPr>
      <xdr:spPr>
        <a:xfrm>
          <a:off x="8534400" y="280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37" name="Rectangle 1665"/>
        <xdr:cNvSpPr>
          <a:spLocks noChangeAspect="1"/>
        </xdr:cNvSpPr>
      </xdr:nvSpPr>
      <xdr:spPr>
        <a:xfrm>
          <a:off x="8534400" y="280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38" name="Rectangle 1677"/>
        <xdr:cNvSpPr>
          <a:spLocks noChangeAspect="1"/>
        </xdr:cNvSpPr>
      </xdr:nvSpPr>
      <xdr:spPr>
        <a:xfrm>
          <a:off x="8534400" y="280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39" name="Rectangle 969"/>
        <xdr:cNvSpPr>
          <a:spLocks noChangeAspect="1"/>
        </xdr:cNvSpPr>
      </xdr:nvSpPr>
      <xdr:spPr>
        <a:xfrm>
          <a:off x="8534400" y="280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40" name="Rectangle 981"/>
        <xdr:cNvSpPr>
          <a:spLocks noChangeAspect="1"/>
        </xdr:cNvSpPr>
      </xdr:nvSpPr>
      <xdr:spPr>
        <a:xfrm>
          <a:off x="8534400" y="280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41" name="Rectangle 8525"/>
        <xdr:cNvSpPr>
          <a:spLocks noChangeAspect="1"/>
        </xdr:cNvSpPr>
      </xdr:nvSpPr>
      <xdr:spPr>
        <a:xfrm>
          <a:off x="8534400" y="280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42" name="Rectangle 8535"/>
        <xdr:cNvSpPr>
          <a:spLocks noChangeAspect="1"/>
        </xdr:cNvSpPr>
      </xdr:nvSpPr>
      <xdr:spPr>
        <a:xfrm>
          <a:off x="8534400" y="280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43" name="Rectangle 8537"/>
        <xdr:cNvSpPr>
          <a:spLocks noChangeAspect="1"/>
        </xdr:cNvSpPr>
      </xdr:nvSpPr>
      <xdr:spPr>
        <a:xfrm>
          <a:off x="8534400" y="280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44" name="Rectangle 8539"/>
        <xdr:cNvSpPr>
          <a:spLocks noChangeAspect="1"/>
        </xdr:cNvSpPr>
      </xdr:nvSpPr>
      <xdr:spPr>
        <a:xfrm>
          <a:off x="8534400" y="280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45" name="Rectangle 8541"/>
        <xdr:cNvSpPr>
          <a:spLocks noChangeAspect="1"/>
        </xdr:cNvSpPr>
      </xdr:nvSpPr>
      <xdr:spPr>
        <a:xfrm>
          <a:off x="8534400" y="280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46" name="Rectangle 8543"/>
        <xdr:cNvSpPr>
          <a:spLocks noChangeAspect="1"/>
        </xdr:cNvSpPr>
      </xdr:nvSpPr>
      <xdr:spPr>
        <a:xfrm>
          <a:off x="8534400" y="280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47" name="Rectangle 8545"/>
        <xdr:cNvSpPr>
          <a:spLocks noChangeAspect="1"/>
        </xdr:cNvSpPr>
      </xdr:nvSpPr>
      <xdr:spPr>
        <a:xfrm>
          <a:off x="8534400" y="280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48" name="Rectangle 8547"/>
        <xdr:cNvSpPr>
          <a:spLocks noChangeAspect="1"/>
        </xdr:cNvSpPr>
      </xdr:nvSpPr>
      <xdr:spPr>
        <a:xfrm>
          <a:off x="8534400" y="280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49" name="Rectangle 8551"/>
        <xdr:cNvSpPr>
          <a:spLocks noChangeAspect="1"/>
        </xdr:cNvSpPr>
      </xdr:nvSpPr>
      <xdr:spPr>
        <a:xfrm>
          <a:off x="8534400" y="280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50" name="Rectangle 8561"/>
        <xdr:cNvSpPr>
          <a:spLocks noChangeAspect="1"/>
        </xdr:cNvSpPr>
      </xdr:nvSpPr>
      <xdr:spPr>
        <a:xfrm>
          <a:off x="8534400" y="280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51" name="Rectangle 8563"/>
        <xdr:cNvSpPr>
          <a:spLocks noChangeAspect="1"/>
        </xdr:cNvSpPr>
      </xdr:nvSpPr>
      <xdr:spPr>
        <a:xfrm>
          <a:off x="8534400" y="280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52" name="Rectangle 8565"/>
        <xdr:cNvSpPr>
          <a:spLocks noChangeAspect="1"/>
        </xdr:cNvSpPr>
      </xdr:nvSpPr>
      <xdr:spPr>
        <a:xfrm>
          <a:off x="8534400" y="280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53" name="Rectangle 8567"/>
        <xdr:cNvSpPr>
          <a:spLocks noChangeAspect="1"/>
        </xdr:cNvSpPr>
      </xdr:nvSpPr>
      <xdr:spPr>
        <a:xfrm>
          <a:off x="8534400" y="280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54" name="Rectangle 8569"/>
        <xdr:cNvSpPr>
          <a:spLocks noChangeAspect="1"/>
        </xdr:cNvSpPr>
      </xdr:nvSpPr>
      <xdr:spPr>
        <a:xfrm>
          <a:off x="8534400" y="280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55" name="Rectangle 8571"/>
        <xdr:cNvSpPr>
          <a:spLocks noChangeAspect="1"/>
        </xdr:cNvSpPr>
      </xdr:nvSpPr>
      <xdr:spPr>
        <a:xfrm>
          <a:off x="8534400" y="280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56" name="Rectangle 8573"/>
        <xdr:cNvSpPr>
          <a:spLocks noChangeAspect="1"/>
        </xdr:cNvSpPr>
      </xdr:nvSpPr>
      <xdr:spPr>
        <a:xfrm>
          <a:off x="8534400" y="280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57" name="Rectangle 2389"/>
        <xdr:cNvSpPr>
          <a:spLocks noChangeAspect="1"/>
        </xdr:cNvSpPr>
      </xdr:nvSpPr>
      <xdr:spPr>
        <a:xfrm>
          <a:off x="8534400" y="280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58" name="Rectangle 2399"/>
        <xdr:cNvSpPr>
          <a:spLocks noChangeAspect="1"/>
        </xdr:cNvSpPr>
      </xdr:nvSpPr>
      <xdr:spPr>
        <a:xfrm>
          <a:off x="8534400" y="280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59" name="Rectangle 2401"/>
        <xdr:cNvSpPr>
          <a:spLocks noChangeAspect="1"/>
        </xdr:cNvSpPr>
      </xdr:nvSpPr>
      <xdr:spPr>
        <a:xfrm>
          <a:off x="8534400" y="280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60" name="Rectangle 2403"/>
        <xdr:cNvSpPr>
          <a:spLocks noChangeAspect="1"/>
        </xdr:cNvSpPr>
      </xdr:nvSpPr>
      <xdr:spPr>
        <a:xfrm>
          <a:off x="8534400" y="280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61" name="Rectangle 2405"/>
        <xdr:cNvSpPr>
          <a:spLocks noChangeAspect="1"/>
        </xdr:cNvSpPr>
      </xdr:nvSpPr>
      <xdr:spPr>
        <a:xfrm>
          <a:off x="8534400" y="280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62" name="Rectangle 2407"/>
        <xdr:cNvSpPr>
          <a:spLocks noChangeAspect="1"/>
        </xdr:cNvSpPr>
      </xdr:nvSpPr>
      <xdr:spPr>
        <a:xfrm>
          <a:off x="8534400" y="280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63" name="Rectangle 2409"/>
        <xdr:cNvSpPr>
          <a:spLocks noChangeAspect="1"/>
        </xdr:cNvSpPr>
      </xdr:nvSpPr>
      <xdr:spPr>
        <a:xfrm>
          <a:off x="8534400" y="280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64" name="Rectangle 2411"/>
        <xdr:cNvSpPr>
          <a:spLocks noChangeAspect="1"/>
        </xdr:cNvSpPr>
      </xdr:nvSpPr>
      <xdr:spPr>
        <a:xfrm>
          <a:off x="8534400" y="280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1695450</xdr:colOff>
      <xdr:row>5</xdr:row>
      <xdr:rowOff>190500</xdr:rowOff>
    </xdr:from>
    <xdr:to>
      <xdr:col>1</xdr:col>
      <xdr:colOff>2486025</xdr:colOff>
      <xdr:row>5</xdr:row>
      <xdr:rowOff>981075</xdr:rowOff>
    </xdr:to>
    <xdr:pic>
      <xdr:nvPicPr>
        <xdr:cNvPr id="65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19431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2228850</xdr:colOff>
      <xdr:row>4</xdr:row>
      <xdr:rowOff>95250</xdr:rowOff>
    </xdr:from>
    <xdr:to>
      <xdr:col>1</xdr:col>
      <xdr:colOff>3019425</xdr:colOff>
      <xdr:row>5</xdr:row>
      <xdr:rowOff>180975</xdr:rowOff>
    </xdr:to>
    <xdr:pic>
      <xdr:nvPicPr>
        <xdr:cNvPr id="66" name="Immagin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86025" y="11430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714375</xdr:colOff>
      <xdr:row>5</xdr:row>
      <xdr:rowOff>190500</xdr:rowOff>
    </xdr:from>
    <xdr:to>
      <xdr:col>1</xdr:col>
      <xdr:colOff>1514475</xdr:colOff>
      <xdr:row>5</xdr:row>
      <xdr:rowOff>981075</xdr:rowOff>
    </xdr:to>
    <xdr:pic>
      <xdr:nvPicPr>
        <xdr:cNvPr id="67" name="Immagin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1550" y="19431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4</xdr:row>
      <xdr:rowOff>95250</xdr:rowOff>
    </xdr:from>
    <xdr:to>
      <xdr:col>1</xdr:col>
      <xdr:colOff>981075</xdr:colOff>
      <xdr:row>5</xdr:row>
      <xdr:rowOff>180975</xdr:rowOff>
    </xdr:to>
    <xdr:pic>
      <xdr:nvPicPr>
        <xdr:cNvPr id="68" name="Immagin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7675" y="11430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3238500</xdr:colOff>
      <xdr:row>4</xdr:row>
      <xdr:rowOff>95250</xdr:rowOff>
    </xdr:from>
    <xdr:to>
      <xdr:col>1</xdr:col>
      <xdr:colOff>4029075</xdr:colOff>
      <xdr:row>5</xdr:row>
      <xdr:rowOff>180975</xdr:rowOff>
    </xdr:to>
    <xdr:pic>
      <xdr:nvPicPr>
        <xdr:cNvPr id="69" name="Immagin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95675" y="11430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2676525</xdr:colOff>
      <xdr:row>5</xdr:row>
      <xdr:rowOff>190500</xdr:rowOff>
    </xdr:from>
    <xdr:to>
      <xdr:col>1</xdr:col>
      <xdr:colOff>3467100</xdr:colOff>
      <xdr:row>5</xdr:row>
      <xdr:rowOff>981075</xdr:rowOff>
    </xdr:to>
    <xdr:pic>
      <xdr:nvPicPr>
        <xdr:cNvPr id="70" name="Immagine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33700" y="19431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1200150</xdr:colOff>
      <xdr:row>4</xdr:row>
      <xdr:rowOff>95250</xdr:rowOff>
    </xdr:from>
    <xdr:to>
      <xdr:col>1</xdr:col>
      <xdr:colOff>2000250</xdr:colOff>
      <xdr:row>5</xdr:row>
      <xdr:rowOff>180975</xdr:rowOff>
    </xdr:to>
    <xdr:pic>
      <xdr:nvPicPr>
        <xdr:cNvPr id="71" name="Immagine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57325" y="11430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3457575</xdr:colOff>
      <xdr:row>6</xdr:row>
      <xdr:rowOff>95250</xdr:rowOff>
    </xdr:from>
    <xdr:to>
      <xdr:col>1</xdr:col>
      <xdr:colOff>4248150</xdr:colOff>
      <xdr:row>7</xdr:row>
      <xdr:rowOff>180975</xdr:rowOff>
    </xdr:to>
    <xdr:pic>
      <xdr:nvPicPr>
        <xdr:cNvPr id="72" name="Immagine 23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14750" y="28956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1895475</xdr:colOff>
      <xdr:row>7</xdr:row>
      <xdr:rowOff>161925</xdr:rowOff>
    </xdr:from>
    <xdr:to>
      <xdr:col>1</xdr:col>
      <xdr:colOff>2686050</xdr:colOff>
      <xdr:row>7</xdr:row>
      <xdr:rowOff>952500</xdr:rowOff>
    </xdr:to>
    <xdr:pic>
      <xdr:nvPicPr>
        <xdr:cNvPr id="73" name="Immagine 23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52650" y="3667125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2381250</xdr:colOff>
      <xdr:row>6</xdr:row>
      <xdr:rowOff>95250</xdr:rowOff>
    </xdr:from>
    <xdr:to>
      <xdr:col>1</xdr:col>
      <xdr:colOff>3171825</xdr:colOff>
      <xdr:row>7</xdr:row>
      <xdr:rowOff>180975</xdr:rowOff>
    </xdr:to>
    <xdr:pic>
      <xdr:nvPicPr>
        <xdr:cNvPr id="74" name="Immagine 24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638425" y="28956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742950</xdr:colOff>
      <xdr:row>7</xdr:row>
      <xdr:rowOff>171450</xdr:rowOff>
    </xdr:from>
    <xdr:to>
      <xdr:col>1</xdr:col>
      <xdr:colOff>1543050</xdr:colOff>
      <xdr:row>7</xdr:row>
      <xdr:rowOff>962025</xdr:rowOff>
    </xdr:to>
    <xdr:pic>
      <xdr:nvPicPr>
        <xdr:cNvPr id="75" name="Immagine 24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00125" y="367665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1295400</xdr:colOff>
      <xdr:row>6</xdr:row>
      <xdr:rowOff>95250</xdr:rowOff>
    </xdr:from>
    <xdr:to>
      <xdr:col>1</xdr:col>
      <xdr:colOff>2085975</xdr:colOff>
      <xdr:row>7</xdr:row>
      <xdr:rowOff>180975</xdr:rowOff>
    </xdr:to>
    <xdr:pic>
      <xdr:nvPicPr>
        <xdr:cNvPr id="76" name="Immagine 24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552575" y="28956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6</xdr:row>
      <xdr:rowOff>95250</xdr:rowOff>
    </xdr:from>
    <xdr:to>
      <xdr:col>1</xdr:col>
      <xdr:colOff>1009650</xdr:colOff>
      <xdr:row>7</xdr:row>
      <xdr:rowOff>180975</xdr:rowOff>
    </xdr:to>
    <xdr:pic>
      <xdr:nvPicPr>
        <xdr:cNvPr id="77" name="Immagine 24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6250" y="28956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180975</xdr:colOff>
      <xdr:row>3</xdr:row>
      <xdr:rowOff>504825</xdr:rowOff>
    </xdr:from>
    <xdr:to>
      <xdr:col>9</xdr:col>
      <xdr:colOff>590550</xdr:colOff>
      <xdr:row>3</xdr:row>
      <xdr:rowOff>914400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112395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390525</xdr:colOff>
      <xdr:row>3</xdr:row>
      <xdr:rowOff>47625</xdr:rowOff>
    </xdr:from>
    <xdr:to>
      <xdr:col>10</xdr:col>
      <xdr:colOff>123825</xdr:colOff>
      <xdr:row>3</xdr:row>
      <xdr:rowOff>457200</xdr:rowOff>
    </xdr:to>
    <xdr:pic>
      <xdr:nvPicPr>
        <xdr:cNvPr id="2" name="Immagin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6950" y="666750"/>
          <a:ext cx="4191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3</xdr:row>
      <xdr:rowOff>504825</xdr:rowOff>
    </xdr:from>
    <xdr:to>
      <xdr:col>9</xdr:col>
      <xdr:colOff>95250</xdr:colOff>
      <xdr:row>3</xdr:row>
      <xdr:rowOff>914400</xdr:rowOff>
    </xdr:to>
    <xdr:pic>
      <xdr:nvPicPr>
        <xdr:cNvPr id="3" name="Immagin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72100" y="112395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3</xdr:row>
      <xdr:rowOff>47625</xdr:rowOff>
    </xdr:from>
    <xdr:to>
      <xdr:col>8</xdr:col>
      <xdr:colOff>523875</xdr:colOff>
      <xdr:row>3</xdr:row>
      <xdr:rowOff>457200</xdr:rowOff>
    </xdr:to>
    <xdr:pic>
      <xdr:nvPicPr>
        <xdr:cNvPr id="4" name="Immagin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24450" y="66675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3</xdr:row>
      <xdr:rowOff>47625</xdr:rowOff>
    </xdr:from>
    <xdr:to>
      <xdr:col>10</xdr:col>
      <xdr:colOff>600075</xdr:colOff>
      <xdr:row>3</xdr:row>
      <xdr:rowOff>457200</xdr:rowOff>
    </xdr:to>
    <xdr:pic>
      <xdr:nvPicPr>
        <xdr:cNvPr id="5" name="Immagin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62725" y="66675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676275</xdr:colOff>
      <xdr:row>3</xdr:row>
      <xdr:rowOff>504825</xdr:rowOff>
    </xdr:from>
    <xdr:to>
      <xdr:col>10</xdr:col>
      <xdr:colOff>400050</xdr:colOff>
      <xdr:row>3</xdr:row>
      <xdr:rowOff>914400</xdr:rowOff>
    </xdr:to>
    <xdr:pic>
      <xdr:nvPicPr>
        <xdr:cNvPr id="6" name="Immagine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362700" y="112395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590550</xdr:colOff>
      <xdr:row>3</xdr:row>
      <xdr:rowOff>47625</xdr:rowOff>
    </xdr:from>
    <xdr:to>
      <xdr:col>9</xdr:col>
      <xdr:colOff>333375</xdr:colOff>
      <xdr:row>3</xdr:row>
      <xdr:rowOff>457200</xdr:rowOff>
    </xdr:to>
    <xdr:pic>
      <xdr:nvPicPr>
        <xdr:cNvPr id="7" name="Immagine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00700" y="666750"/>
          <a:ext cx="4191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209550</xdr:colOff>
      <xdr:row>3</xdr:row>
      <xdr:rowOff>47625</xdr:rowOff>
    </xdr:from>
    <xdr:to>
      <xdr:col>13</xdr:col>
      <xdr:colOff>619125</xdr:colOff>
      <xdr:row>3</xdr:row>
      <xdr:rowOff>457200</xdr:rowOff>
    </xdr:to>
    <xdr:pic>
      <xdr:nvPicPr>
        <xdr:cNvPr id="8" name="Immagine 23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620125" y="66675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3</xdr:row>
      <xdr:rowOff>485775</xdr:rowOff>
    </xdr:from>
    <xdr:to>
      <xdr:col>12</xdr:col>
      <xdr:colOff>619125</xdr:colOff>
      <xdr:row>3</xdr:row>
      <xdr:rowOff>895350</xdr:rowOff>
    </xdr:to>
    <xdr:pic>
      <xdr:nvPicPr>
        <xdr:cNvPr id="9" name="Immagine 23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896225" y="110490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447675</xdr:colOff>
      <xdr:row>3</xdr:row>
      <xdr:rowOff>47625</xdr:rowOff>
    </xdr:from>
    <xdr:to>
      <xdr:col>13</xdr:col>
      <xdr:colOff>133350</xdr:colOff>
      <xdr:row>3</xdr:row>
      <xdr:rowOff>457200</xdr:rowOff>
    </xdr:to>
    <xdr:pic>
      <xdr:nvPicPr>
        <xdr:cNvPr id="10" name="Immagine 24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134350" y="66675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314325</xdr:colOff>
      <xdr:row>3</xdr:row>
      <xdr:rowOff>485775</xdr:rowOff>
    </xdr:from>
    <xdr:to>
      <xdr:col>12</xdr:col>
      <xdr:colOff>114300</xdr:colOff>
      <xdr:row>3</xdr:row>
      <xdr:rowOff>895350</xdr:rowOff>
    </xdr:to>
    <xdr:pic>
      <xdr:nvPicPr>
        <xdr:cNvPr id="11" name="Immagine 24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381875" y="1104900"/>
          <a:ext cx="4191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590550</xdr:colOff>
      <xdr:row>3</xdr:row>
      <xdr:rowOff>47625</xdr:rowOff>
    </xdr:from>
    <xdr:to>
      <xdr:col>12</xdr:col>
      <xdr:colOff>381000</xdr:colOff>
      <xdr:row>3</xdr:row>
      <xdr:rowOff>457200</xdr:rowOff>
    </xdr:to>
    <xdr:pic>
      <xdr:nvPicPr>
        <xdr:cNvPr id="12" name="Immagine 24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658100" y="66675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104775</xdr:colOff>
      <xdr:row>3</xdr:row>
      <xdr:rowOff>47625</xdr:rowOff>
    </xdr:from>
    <xdr:to>
      <xdr:col>11</xdr:col>
      <xdr:colOff>514350</xdr:colOff>
      <xdr:row>3</xdr:row>
      <xdr:rowOff>457200</xdr:rowOff>
    </xdr:to>
    <xdr:pic>
      <xdr:nvPicPr>
        <xdr:cNvPr id="13" name="Immagine 24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172325" y="66675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" name="Picture 62" descr="VerdiSD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9058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" name="Picture 868" descr="VerdiSD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9058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" name="Picture 879" descr="VerdiSD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9058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4" name="Picture 890" descr="VerdiSD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9058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5" name="Picture 811" descr="VerdiSD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9058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6" name="Picture 822" descr="VerdiSD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9058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7" name="Picture 833" descr="VerdiSD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9058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8" name="Picture 844" descr="VerdiSD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9058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9" name="Picture 62" descr="VerdiSD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9058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0" name="Picture 868" descr="VerdiSD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9058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1" name="Picture 879" descr="VerdiSD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9058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2" name="Picture 890" descr="VerdiSD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9058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3" name="Picture 811" descr="VerdiSD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9058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4" name="Picture 822" descr="VerdiSD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9058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5" name="Picture 833" descr="VerdiSD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9058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6" name="Picture 844" descr="VerdiSD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9058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7" name="Picture 62" descr="VerdiSD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9058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8" name="Picture 868" descr="VerdiSD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9058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19" name="Picture 879" descr="VerdiSD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9058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0" name="Picture 890" descr="VerdiSD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9058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1" name="Picture 811" descr="VerdiSD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9058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2" name="Picture 822" descr="VerdiSD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9058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3" name="Picture 833" descr="VerdiSD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9058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4" name="Picture 844" descr="VerdiSD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9058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5" name="Picture 1371" descr="VerdiSD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9058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6" name="Picture 1382" descr="VerdiSD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9058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7" name="Picture 1383" descr="VerdiSD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9058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8" name="Picture 1384" descr="VerdiSD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9058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29" name="Picture 1385" descr="VerdiSD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9058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0" name="Picture 1386" descr="VerdiSD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9058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1" name="Picture 1387" descr="VerdiSD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9058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2" name="Picture 1388" descr="VerdiSD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9058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3" name="Picture 62" descr="VerdiSD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9058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4" name="Picture 868" descr="VerdiSD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9058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5" name="Picture 879" descr="VerdiSD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9058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6" name="Picture 890" descr="VerdiSD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9058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7" name="Picture 811" descr="VerdiSD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9058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8" name="Picture 822" descr="VerdiSD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9058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39" name="Picture 833" descr="VerdiSD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9058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40" name="Picture 844" descr="VerdiSD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9058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41" name="Picture 5619" descr="VerdiSD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9058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42" name="Picture 5630" descr="VerdiSD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9058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43" name="Picture 5631" descr="VerdiSD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9058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44" name="Picture 5632" descr="VerdiSD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9058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45" name="Picture 5633" descr="VerdiSD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9058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46" name="Picture 5634" descr="VerdiSD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9058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47" name="Picture 5635" descr="VerdiSD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9058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48" name="Picture 5636" descr="VerdiSD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9058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49" name="Picture 5637" descr="VerdiSD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9058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50" name="Picture 5648" descr="VerdiSD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9058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51" name="Picture 5649" descr="VerdiSD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9058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52" name="Picture 5650" descr="VerdiSD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9058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53" name="Picture 5651" descr="VerdiSD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9058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54" name="Picture 5652" descr="VerdiSD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9058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55" name="Picture 5653" descr="VerdiSD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9058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56" name="Picture 5654" descr="VerdiSD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9058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57" name="Picture 1371" descr="VerdiSD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9058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58" name="Picture 1382" descr="VerdiSD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9058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59" name="Picture 1383" descr="VerdiSD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9058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60" name="Picture 1384" descr="VerdiSD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9058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61" name="Picture 1385" descr="VerdiSD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9058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62" name="Picture 1386" descr="VerdiSD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9058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63" name="Picture 1387" descr="VerdiSD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9058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pic>
      <xdr:nvPicPr>
        <xdr:cNvPr id="64" name="Picture 1388" descr="VerdiSD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9058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314325</xdr:colOff>
      <xdr:row>12</xdr:row>
      <xdr:rowOff>104775</xdr:rowOff>
    </xdr:from>
    <xdr:to>
      <xdr:col>2</xdr:col>
      <xdr:colOff>1104900</xdr:colOff>
      <xdr:row>13</xdr:row>
      <xdr:rowOff>400050</xdr:rowOff>
    </xdr:to>
    <xdr:pic>
      <xdr:nvPicPr>
        <xdr:cNvPr id="65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52650" y="5838825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314325</xdr:colOff>
      <xdr:row>6</xdr:row>
      <xdr:rowOff>66675</xdr:rowOff>
    </xdr:from>
    <xdr:to>
      <xdr:col>2</xdr:col>
      <xdr:colOff>1104900</xdr:colOff>
      <xdr:row>7</xdr:row>
      <xdr:rowOff>381000</xdr:rowOff>
    </xdr:to>
    <xdr:pic>
      <xdr:nvPicPr>
        <xdr:cNvPr id="66" name="Immagin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52650" y="283845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314325</xdr:colOff>
      <xdr:row>10</xdr:row>
      <xdr:rowOff>104775</xdr:rowOff>
    </xdr:from>
    <xdr:to>
      <xdr:col>2</xdr:col>
      <xdr:colOff>1114425</xdr:colOff>
      <xdr:row>11</xdr:row>
      <xdr:rowOff>409575</xdr:rowOff>
    </xdr:to>
    <xdr:pic>
      <xdr:nvPicPr>
        <xdr:cNvPr id="67" name="Immagin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52650" y="4762500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2</xdr:row>
      <xdr:rowOff>66675</xdr:rowOff>
    </xdr:from>
    <xdr:to>
      <xdr:col>2</xdr:col>
      <xdr:colOff>1076325</xdr:colOff>
      <xdr:row>3</xdr:row>
      <xdr:rowOff>371475</xdr:rowOff>
    </xdr:to>
    <xdr:pic>
      <xdr:nvPicPr>
        <xdr:cNvPr id="68" name="Immagin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24075" y="8382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314325</xdr:colOff>
      <xdr:row>8</xdr:row>
      <xdr:rowOff>76200</xdr:rowOff>
    </xdr:from>
    <xdr:to>
      <xdr:col>2</xdr:col>
      <xdr:colOff>1104900</xdr:colOff>
      <xdr:row>9</xdr:row>
      <xdr:rowOff>400050</xdr:rowOff>
    </xdr:to>
    <xdr:pic>
      <xdr:nvPicPr>
        <xdr:cNvPr id="69" name="Immagin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52650" y="3800475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314325</xdr:colOff>
      <xdr:row>14</xdr:row>
      <xdr:rowOff>114300</xdr:rowOff>
    </xdr:from>
    <xdr:to>
      <xdr:col>2</xdr:col>
      <xdr:colOff>1104900</xdr:colOff>
      <xdr:row>15</xdr:row>
      <xdr:rowOff>409575</xdr:rowOff>
    </xdr:to>
    <xdr:pic>
      <xdr:nvPicPr>
        <xdr:cNvPr id="70" name="Immagine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52650" y="683895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314325</xdr:colOff>
      <xdr:row>4</xdr:row>
      <xdr:rowOff>142875</xdr:rowOff>
    </xdr:from>
    <xdr:to>
      <xdr:col>2</xdr:col>
      <xdr:colOff>1114425</xdr:colOff>
      <xdr:row>5</xdr:row>
      <xdr:rowOff>419100</xdr:rowOff>
    </xdr:to>
    <xdr:pic>
      <xdr:nvPicPr>
        <xdr:cNvPr id="71" name="Immagine 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152650" y="188595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190500</xdr:colOff>
      <xdr:row>8</xdr:row>
      <xdr:rowOff>66675</xdr:rowOff>
    </xdr:from>
    <xdr:to>
      <xdr:col>6</xdr:col>
      <xdr:colOff>981075</xdr:colOff>
      <xdr:row>9</xdr:row>
      <xdr:rowOff>390525</xdr:rowOff>
    </xdr:to>
    <xdr:pic>
      <xdr:nvPicPr>
        <xdr:cNvPr id="72" name="Immagine 23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905500" y="379095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190500</xdr:colOff>
      <xdr:row>12</xdr:row>
      <xdr:rowOff>85725</xdr:rowOff>
    </xdr:from>
    <xdr:to>
      <xdr:col>6</xdr:col>
      <xdr:colOff>981075</xdr:colOff>
      <xdr:row>13</xdr:row>
      <xdr:rowOff>381000</xdr:rowOff>
    </xdr:to>
    <xdr:pic>
      <xdr:nvPicPr>
        <xdr:cNvPr id="73" name="Immagine 23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905500" y="5819775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190500</xdr:colOff>
      <xdr:row>6</xdr:row>
      <xdr:rowOff>47625</xdr:rowOff>
    </xdr:from>
    <xdr:to>
      <xdr:col>6</xdr:col>
      <xdr:colOff>981075</xdr:colOff>
      <xdr:row>7</xdr:row>
      <xdr:rowOff>361950</xdr:rowOff>
    </xdr:to>
    <xdr:pic>
      <xdr:nvPicPr>
        <xdr:cNvPr id="74" name="Immagine 24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905500" y="28194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190500</xdr:colOff>
      <xdr:row>10</xdr:row>
      <xdr:rowOff>114300</xdr:rowOff>
    </xdr:from>
    <xdr:to>
      <xdr:col>6</xdr:col>
      <xdr:colOff>990600</xdr:colOff>
      <xdr:row>11</xdr:row>
      <xdr:rowOff>409575</xdr:rowOff>
    </xdr:to>
    <xdr:pic>
      <xdr:nvPicPr>
        <xdr:cNvPr id="75" name="Immagine 24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905500" y="4772025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190500</xdr:colOff>
      <xdr:row>4</xdr:row>
      <xdr:rowOff>123825</xdr:rowOff>
    </xdr:from>
    <xdr:to>
      <xdr:col>6</xdr:col>
      <xdr:colOff>981075</xdr:colOff>
      <xdr:row>5</xdr:row>
      <xdr:rowOff>400050</xdr:rowOff>
    </xdr:to>
    <xdr:pic>
      <xdr:nvPicPr>
        <xdr:cNvPr id="76" name="Immagine 24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905500" y="18669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190500</xdr:colOff>
      <xdr:row>2</xdr:row>
      <xdr:rowOff>95250</xdr:rowOff>
    </xdr:from>
    <xdr:to>
      <xdr:col>6</xdr:col>
      <xdr:colOff>981075</xdr:colOff>
      <xdr:row>3</xdr:row>
      <xdr:rowOff>400050</xdr:rowOff>
    </xdr:to>
    <xdr:pic>
      <xdr:nvPicPr>
        <xdr:cNvPr id="77" name="Immagine 24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905500" y="866775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190500</xdr:colOff>
      <xdr:row>5</xdr:row>
      <xdr:rowOff>47625</xdr:rowOff>
    </xdr:from>
    <xdr:to>
      <xdr:col>12</xdr:col>
      <xdr:colOff>600075</xdr:colOff>
      <xdr:row>5</xdr:row>
      <xdr:rowOff>457200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24825" y="180975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209550</xdr:colOff>
      <xdr:row>5</xdr:row>
      <xdr:rowOff>47625</xdr:rowOff>
    </xdr:from>
    <xdr:to>
      <xdr:col>9</xdr:col>
      <xdr:colOff>628650</xdr:colOff>
      <xdr:row>5</xdr:row>
      <xdr:rowOff>457200</xdr:rowOff>
    </xdr:to>
    <xdr:pic>
      <xdr:nvPicPr>
        <xdr:cNvPr id="2" name="Immagin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00700" y="1809750"/>
          <a:ext cx="4191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219075</xdr:colOff>
      <xdr:row>5</xdr:row>
      <xdr:rowOff>57150</xdr:rowOff>
    </xdr:from>
    <xdr:to>
      <xdr:col>11</xdr:col>
      <xdr:colOff>628650</xdr:colOff>
      <xdr:row>5</xdr:row>
      <xdr:rowOff>466725</xdr:rowOff>
    </xdr:to>
    <xdr:pic>
      <xdr:nvPicPr>
        <xdr:cNvPr id="3" name="Immagin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05675" y="181927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</xdr:colOff>
      <xdr:row>5</xdr:row>
      <xdr:rowOff>57150</xdr:rowOff>
    </xdr:from>
    <xdr:to>
      <xdr:col>7</xdr:col>
      <xdr:colOff>628650</xdr:colOff>
      <xdr:row>5</xdr:row>
      <xdr:rowOff>466725</xdr:rowOff>
    </xdr:to>
    <xdr:pic>
      <xdr:nvPicPr>
        <xdr:cNvPr id="4" name="Immagin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14775" y="181927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5</xdr:row>
      <xdr:rowOff>57150</xdr:rowOff>
    </xdr:from>
    <xdr:to>
      <xdr:col>10</xdr:col>
      <xdr:colOff>628650</xdr:colOff>
      <xdr:row>5</xdr:row>
      <xdr:rowOff>466725</xdr:rowOff>
    </xdr:to>
    <xdr:pic>
      <xdr:nvPicPr>
        <xdr:cNvPr id="5" name="Immagin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457950" y="181927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209550</xdr:colOff>
      <xdr:row>5</xdr:row>
      <xdr:rowOff>47625</xdr:rowOff>
    </xdr:from>
    <xdr:to>
      <xdr:col>13</xdr:col>
      <xdr:colOff>619125</xdr:colOff>
      <xdr:row>5</xdr:row>
      <xdr:rowOff>457200</xdr:rowOff>
    </xdr:to>
    <xdr:pic>
      <xdr:nvPicPr>
        <xdr:cNvPr id="6" name="Immagine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991600" y="180975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200025</xdr:colOff>
      <xdr:row>5</xdr:row>
      <xdr:rowOff>57150</xdr:rowOff>
    </xdr:from>
    <xdr:to>
      <xdr:col>8</xdr:col>
      <xdr:colOff>619125</xdr:colOff>
      <xdr:row>5</xdr:row>
      <xdr:rowOff>466725</xdr:rowOff>
    </xdr:to>
    <xdr:pic>
      <xdr:nvPicPr>
        <xdr:cNvPr id="7" name="Immagine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43450" y="1819275"/>
          <a:ext cx="4191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228600</xdr:colOff>
      <xdr:row>5</xdr:row>
      <xdr:rowOff>38100</xdr:rowOff>
    </xdr:from>
    <xdr:to>
      <xdr:col>17</xdr:col>
      <xdr:colOff>638175</xdr:colOff>
      <xdr:row>5</xdr:row>
      <xdr:rowOff>447675</xdr:rowOff>
    </xdr:to>
    <xdr:pic>
      <xdr:nvPicPr>
        <xdr:cNvPr id="8" name="Immagine 23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401550" y="180022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200025</xdr:colOff>
      <xdr:row>5</xdr:row>
      <xdr:rowOff>38100</xdr:rowOff>
    </xdr:from>
    <xdr:to>
      <xdr:col>19</xdr:col>
      <xdr:colOff>609600</xdr:colOff>
      <xdr:row>5</xdr:row>
      <xdr:rowOff>447675</xdr:rowOff>
    </xdr:to>
    <xdr:pic>
      <xdr:nvPicPr>
        <xdr:cNvPr id="9" name="Immagine 23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068425" y="180022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209550</xdr:colOff>
      <xdr:row>5</xdr:row>
      <xdr:rowOff>38100</xdr:rowOff>
    </xdr:from>
    <xdr:to>
      <xdr:col>16</xdr:col>
      <xdr:colOff>619125</xdr:colOff>
      <xdr:row>5</xdr:row>
      <xdr:rowOff>447675</xdr:rowOff>
    </xdr:to>
    <xdr:pic>
      <xdr:nvPicPr>
        <xdr:cNvPr id="10" name="Immagine 24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1534775" y="180022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238125</xdr:colOff>
      <xdr:row>5</xdr:row>
      <xdr:rowOff>47625</xdr:rowOff>
    </xdr:from>
    <xdr:to>
      <xdr:col>18</xdr:col>
      <xdr:colOff>657225</xdr:colOff>
      <xdr:row>5</xdr:row>
      <xdr:rowOff>457200</xdr:rowOff>
    </xdr:to>
    <xdr:pic>
      <xdr:nvPicPr>
        <xdr:cNvPr id="11" name="Immagine 24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3258800" y="1809750"/>
          <a:ext cx="4191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209550</xdr:colOff>
      <xdr:row>5</xdr:row>
      <xdr:rowOff>38100</xdr:rowOff>
    </xdr:from>
    <xdr:to>
      <xdr:col>15</xdr:col>
      <xdr:colOff>619125</xdr:colOff>
      <xdr:row>5</xdr:row>
      <xdr:rowOff>447675</xdr:rowOff>
    </xdr:to>
    <xdr:pic>
      <xdr:nvPicPr>
        <xdr:cNvPr id="12" name="Immagine 24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0687050" y="180022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200025</xdr:colOff>
      <xdr:row>5</xdr:row>
      <xdr:rowOff>47625</xdr:rowOff>
    </xdr:from>
    <xdr:to>
      <xdr:col>14</xdr:col>
      <xdr:colOff>609600</xdr:colOff>
      <xdr:row>5</xdr:row>
      <xdr:rowOff>457200</xdr:rowOff>
    </xdr:to>
    <xdr:pic>
      <xdr:nvPicPr>
        <xdr:cNvPr id="13" name="Immagine 24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829800" y="180975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zoomScalePageLayoutView="0" workbookViewId="0" topLeftCell="A1">
      <selection activeCell="E9" sqref="E9"/>
    </sheetView>
  </sheetViews>
  <sheetFormatPr defaultColWidth="9.140625" defaultRowHeight="12.75"/>
  <cols>
    <col min="1" max="1" width="3.8515625" style="9" customWidth="1"/>
    <col min="2" max="2" width="67.00390625" style="9" customWidth="1"/>
    <col min="3" max="3" width="44.8515625" style="0" customWidth="1"/>
    <col min="4" max="4" width="12.28125" style="0" customWidth="1"/>
    <col min="5" max="5" width="14.57421875" style="9" customWidth="1"/>
    <col min="6" max="6" width="10.00390625" style="0" customWidth="1"/>
  </cols>
  <sheetData>
    <row r="1" spans="1:5" ht="8.25" customHeight="1" thickBot="1">
      <c r="A1" s="310"/>
      <c r="B1" s="311"/>
      <c r="C1" s="311"/>
      <c r="D1" s="311"/>
      <c r="E1" s="312"/>
    </row>
    <row r="2" spans="1:6" s="196" customFormat="1" ht="33" customHeight="1" thickBot="1">
      <c r="A2" s="200" t="s">
        <v>78</v>
      </c>
      <c r="B2" s="315" t="s">
        <v>86</v>
      </c>
      <c r="C2" s="316"/>
      <c r="D2" s="201" t="s">
        <v>69</v>
      </c>
      <c r="E2" s="202" t="s">
        <v>70</v>
      </c>
      <c r="F2" s="192"/>
    </row>
    <row r="3" spans="1:6" s="49" customFormat="1" ht="23.25" customHeight="1" thickBot="1">
      <c r="A3" s="170" t="s">
        <v>79</v>
      </c>
      <c r="B3" s="197" t="s">
        <v>71</v>
      </c>
      <c r="C3" s="290">
        <f>+DettaglioSindaco!B3</f>
        <v>44473.99761712963</v>
      </c>
      <c r="D3" s="198">
        <f>DettaglioSindaco!R35</f>
        <v>23</v>
      </c>
      <c r="E3" s="199">
        <v>23</v>
      </c>
      <c r="F3" s="195"/>
    </row>
    <row r="4" spans="1:6" ht="18" customHeight="1" thickBot="1">
      <c r="A4" s="183"/>
      <c r="B4" s="203" t="s">
        <v>83</v>
      </c>
      <c r="C4" s="184" t="s">
        <v>33</v>
      </c>
      <c r="D4" s="185" t="s">
        <v>54</v>
      </c>
      <c r="E4" s="186" t="s">
        <v>15</v>
      </c>
      <c r="F4" s="192"/>
    </row>
    <row r="5" spans="1:6" ht="55.5" customHeight="1">
      <c r="A5" s="318">
        <v>1</v>
      </c>
      <c r="B5" s="8"/>
      <c r="C5" s="40" t="s">
        <v>91</v>
      </c>
      <c r="D5" s="319">
        <f>DettaglioSindaco!I32</f>
        <v>6816</v>
      </c>
      <c r="E5" s="291">
        <f>DettaglioSindaco!K32</f>
        <v>0.5971090670170828</v>
      </c>
      <c r="F5" s="194"/>
    </row>
    <row r="6" spans="1:6" ht="82.5" customHeight="1" thickBot="1">
      <c r="A6" s="294"/>
      <c r="B6" s="7"/>
      <c r="C6" s="52" t="s">
        <v>98</v>
      </c>
      <c r="D6" s="296"/>
      <c r="E6" s="292"/>
      <c r="F6" s="194"/>
    </row>
    <row r="7" spans="1:6" ht="55.5" customHeight="1">
      <c r="A7" s="293">
        <v>2</v>
      </c>
      <c r="B7" s="8"/>
      <c r="C7" s="40" t="s">
        <v>92</v>
      </c>
      <c r="D7" s="295">
        <f>DettaglioSindaco!L32</f>
        <v>4599</v>
      </c>
      <c r="E7" s="317">
        <f>DettaglioSindaco!N32</f>
        <v>0.4028909329829172</v>
      </c>
      <c r="F7" s="194"/>
    </row>
    <row r="8" spans="1:6" ht="82.5" customHeight="1" thickBot="1">
      <c r="A8" s="294"/>
      <c r="B8" s="7"/>
      <c r="C8" s="52" t="s">
        <v>99</v>
      </c>
      <c r="D8" s="296"/>
      <c r="E8" s="292"/>
      <c r="F8" s="192"/>
    </row>
    <row r="9" spans="1:6" ht="15.75">
      <c r="A9" s="297" t="s">
        <v>10</v>
      </c>
      <c r="B9" s="298"/>
      <c r="C9" s="299"/>
      <c r="D9" s="205">
        <f>D5+D7</f>
        <v>11415</v>
      </c>
      <c r="E9" s="206">
        <f>IF(D10=0,,D9/D$10)</f>
        <v>0.9660629654705484</v>
      </c>
      <c r="F9" s="192"/>
    </row>
    <row r="10" spans="1:6" ht="15.75">
      <c r="A10" s="303" t="s">
        <v>34</v>
      </c>
      <c r="B10" s="304"/>
      <c r="C10" s="305"/>
      <c r="D10" s="38">
        <f>DettaglioSindaco!H32</f>
        <v>11816</v>
      </c>
      <c r="E10" s="39">
        <f>+DettaglioSindaco!H33</f>
        <v>0.6527816142754544</v>
      </c>
      <c r="F10" s="192"/>
    </row>
    <row r="11" spans="1:6" ht="15.75">
      <c r="A11" s="306" t="s">
        <v>35</v>
      </c>
      <c r="B11" s="307"/>
      <c r="C11" s="307"/>
      <c r="D11" s="36">
        <f>DettaglioSindaco!Q32</f>
        <v>3</v>
      </c>
      <c r="E11" s="37">
        <f>IF(D14=0,,D11/D$14)</f>
        <v>0.00025389302640487475</v>
      </c>
      <c r="F11" s="192"/>
    </row>
    <row r="12" spans="1:6" ht="15.75">
      <c r="A12" s="308" t="s">
        <v>36</v>
      </c>
      <c r="B12" s="309"/>
      <c r="C12" s="309"/>
      <c r="D12" s="38">
        <f>DettaglioSindaco!R32</f>
        <v>101</v>
      </c>
      <c r="E12" s="39">
        <f>IF(D14=0,,D12/D$14)</f>
        <v>0.008547731888964117</v>
      </c>
      <c r="F12" s="192"/>
    </row>
    <row r="13" spans="1:6" ht="15.75">
      <c r="A13" s="300" t="s">
        <v>37</v>
      </c>
      <c r="B13" s="301"/>
      <c r="C13" s="302"/>
      <c r="D13" s="36">
        <f>DettaglioSindaco!S32</f>
        <v>297</v>
      </c>
      <c r="E13" s="37">
        <f>IF(D14=0,,D13/D$14)</f>
        <v>0.025135409614082598</v>
      </c>
      <c r="F13" s="192"/>
    </row>
    <row r="14" spans="1:6" ht="16.5" thickBot="1">
      <c r="A14" s="313" t="str">
        <f>"TOTALE VOTI SCRUTINATI ( su "&amp;D10&amp;" )"</f>
        <v>TOTALE VOTI SCRUTINATI ( su 11816 )</v>
      </c>
      <c r="B14" s="314"/>
      <c r="C14" s="314"/>
      <c r="D14" s="50">
        <f>D9+D11+D13+D12</f>
        <v>11816</v>
      </c>
      <c r="E14" s="204">
        <f>IF(D14=0,0,D14/D$10)</f>
        <v>1</v>
      </c>
      <c r="F14" s="192"/>
    </row>
    <row r="15" spans="1:6" ht="12.75" customHeight="1">
      <c r="A15" s="191"/>
      <c r="B15" s="191"/>
      <c r="C15" s="192"/>
      <c r="D15" s="192"/>
      <c r="E15" s="191"/>
      <c r="F15" s="193"/>
    </row>
  </sheetData>
  <sheetProtection/>
  <mergeCells count="14">
    <mergeCell ref="A1:E1"/>
    <mergeCell ref="A14:C14"/>
    <mergeCell ref="B2:C2"/>
    <mergeCell ref="E7:E8"/>
    <mergeCell ref="A5:A6"/>
    <mergeCell ref="D5:D6"/>
    <mergeCell ref="E5:E6"/>
    <mergeCell ref="A7:A8"/>
    <mergeCell ref="D7:D8"/>
    <mergeCell ref="A9:C9"/>
    <mergeCell ref="A13:C13"/>
    <mergeCell ref="A10:C10"/>
    <mergeCell ref="A11:C11"/>
    <mergeCell ref="A12:C12"/>
  </mergeCells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zoomScalePageLayoutView="0" workbookViewId="0" topLeftCell="A1">
      <pane ySplit="6" topLeftCell="A7" activePane="bottomLeft" state="frozen"/>
      <selection pane="topLeft" activeCell="A1" sqref="A1:E21"/>
      <selection pane="bottomLeft" activeCell="U13" sqref="U13"/>
    </sheetView>
  </sheetViews>
  <sheetFormatPr defaultColWidth="9.140625" defaultRowHeight="12.75"/>
  <cols>
    <col min="1" max="1" width="4.140625" style="0" customWidth="1"/>
    <col min="2" max="2" width="21.57421875" style="0" customWidth="1"/>
    <col min="3" max="4" width="7.00390625" style="0" bestFit="1" customWidth="1"/>
    <col min="5" max="5" width="8.28125" style="0" bestFit="1" customWidth="1"/>
    <col min="7" max="8" width="9.00390625" style="0" bestFit="1" customWidth="1"/>
    <col min="9" max="9" width="10.140625" style="0" customWidth="1"/>
    <col min="10" max="10" width="10.28125" style="0" customWidth="1"/>
    <col min="11" max="11" width="10.421875" style="0" bestFit="1" customWidth="1"/>
    <col min="12" max="12" width="9.28125" style="0" customWidth="1"/>
    <col min="13" max="13" width="10.8515625" style="0" customWidth="1"/>
    <col min="14" max="14" width="10.421875" style="0" bestFit="1" customWidth="1"/>
    <col min="15" max="15" width="13.28125" style="0" customWidth="1"/>
    <col min="16" max="16" width="9.00390625" style="0" customWidth="1"/>
    <col min="17" max="17" width="9.421875" style="0" bestFit="1" customWidth="1"/>
    <col min="18" max="18" width="9.28125" style="0" customWidth="1"/>
    <col min="19" max="20" width="8.7109375" style="0" customWidth="1"/>
    <col min="21" max="21" width="10.28125" style="0" customWidth="1"/>
    <col min="22" max="22" width="6.421875" style="0" customWidth="1"/>
    <col min="23" max="23" width="6.00390625" style="0" customWidth="1"/>
    <col min="24" max="25" width="9.28125" style="0" bestFit="1" customWidth="1"/>
  </cols>
  <sheetData>
    <row r="1" spans="1:25" ht="19.5">
      <c r="A1" s="327" t="s">
        <v>21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9"/>
      <c r="V1" s="58"/>
      <c r="W1" s="59"/>
      <c r="X1" s="59"/>
      <c r="Y1" s="59"/>
    </row>
    <row r="2" spans="1:25" ht="15.75">
      <c r="A2" s="330" t="s">
        <v>87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2"/>
      <c r="V2" s="60"/>
      <c r="W2" s="59"/>
      <c r="X2" s="59"/>
      <c r="Y2" s="59"/>
    </row>
    <row r="3" spans="1:25" ht="13.5" thickBot="1">
      <c r="A3" s="61"/>
      <c r="B3" s="288">
        <f ca="1">+NOW()</f>
        <v>44473.99761712963</v>
      </c>
      <c r="C3" s="62"/>
      <c r="D3" s="62"/>
      <c r="E3" s="62"/>
      <c r="F3" s="62"/>
      <c r="G3" s="62"/>
      <c r="H3" s="62"/>
      <c r="I3" s="320" t="s">
        <v>38</v>
      </c>
      <c r="J3" s="320"/>
      <c r="K3" s="320"/>
      <c r="L3" s="320"/>
      <c r="M3" s="62">
        <f>COUNTIF(L8:L31,"&gt;0")</f>
        <v>23</v>
      </c>
      <c r="N3" s="62" t="s">
        <v>39</v>
      </c>
      <c r="O3" s="320" t="str">
        <f>"Scrutinati Femmine "&amp;Y32&amp;" su "&amp;G32</f>
        <v>Scrutinati Femmine 6039 su 6039</v>
      </c>
      <c r="P3" s="320"/>
      <c r="Q3" s="320"/>
      <c r="R3" s="320" t="str">
        <f>"Scrutinati Maschi "&amp;X32&amp;" su "&amp;F32</f>
        <v>Scrutinati Maschi 5777 su 5777</v>
      </c>
      <c r="S3" s="320"/>
      <c r="T3" s="320"/>
      <c r="U3" s="321"/>
      <c r="V3" s="63"/>
      <c r="W3" s="64"/>
      <c r="X3" s="59"/>
      <c r="Y3" s="59"/>
    </row>
    <row r="4" spans="1:25" ht="75.75" customHeight="1" thickBot="1">
      <c r="A4" s="65" t="s">
        <v>40</v>
      </c>
      <c r="B4" s="66" t="s">
        <v>41</v>
      </c>
      <c r="C4" s="338" t="s">
        <v>42</v>
      </c>
      <c r="D4" s="339"/>
      <c r="E4" s="340"/>
      <c r="F4" s="338" t="s">
        <v>2</v>
      </c>
      <c r="G4" s="339"/>
      <c r="H4" s="340"/>
      <c r="I4" s="322"/>
      <c r="J4" s="322"/>
      <c r="K4" s="323"/>
      <c r="L4" s="324"/>
      <c r="M4" s="325"/>
      <c r="N4" s="326"/>
      <c r="O4" s="341" t="s">
        <v>43</v>
      </c>
      <c r="P4" s="322"/>
      <c r="Q4" s="322"/>
      <c r="R4" s="322"/>
      <c r="S4" s="322"/>
      <c r="T4" s="322"/>
      <c r="U4" s="323"/>
      <c r="V4" s="67"/>
      <c r="W4" s="64"/>
      <c r="X4" s="59"/>
      <c r="Y4" s="59"/>
    </row>
    <row r="5" spans="1:25" ht="12.75" customHeight="1">
      <c r="A5" s="68"/>
      <c r="B5" s="69"/>
      <c r="C5" s="70" t="s">
        <v>44</v>
      </c>
      <c r="D5" s="71" t="s">
        <v>45</v>
      </c>
      <c r="E5" s="72" t="s">
        <v>46</v>
      </c>
      <c r="F5" s="70" t="s">
        <v>44</v>
      </c>
      <c r="G5" s="71" t="s">
        <v>45</v>
      </c>
      <c r="H5" s="72" t="s">
        <v>46</v>
      </c>
      <c r="I5" s="346" t="s">
        <v>93</v>
      </c>
      <c r="J5" s="347"/>
      <c r="K5" s="348"/>
      <c r="L5" s="346" t="s">
        <v>97</v>
      </c>
      <c r="M5" s="352"/>
      <c r="N5" s="348"/>
      <c r="O5" s="335"/>
      <c r="P5" s="336"/>
      <c r="Q5" s="336"/>
      <c r="R5" s="336"/>
      <c r="S5" s="336"/>
      <c r="T5" s="336"/>
      <c r="U5" s="337"/>
      <c r="V5" s="73"/>
      <c r="W5" s="64"/>
      <c r="X5" s="59"/>
      <c r="Y5" s="59"/>
    </row>
    <row r="6" spans="1:25" ht="88.5" customHeight="1" thickBot="1">
      <c r="A6" s="74"/>
      <c r="B6" s="75"/>
      <c r="C6" s="76"/>
      <c r="D6" s="77"/>
      <c r="E6" s="78"/>
      <c r="F6" s="76"/>
      <c r="G6" s="77"/>
      <c r="H6" s="78"/>
      <c r="I6" s="349"/>
      <c r="J6" s="350"/>
      <c r="K6" s="351"/>
      <c r="L6" s="349"/>
      <c r="M6" s="350"/>
      <c r="N6" s="351"/>
      <c r="O6" s="79" t="s">
        <v>10</v>
      </c>
      <c r="P6" s="80" t="s">
        <v>47</v>
      </c>
      <c r="Q6" s="80" t="s">
        <v>48</v>
      </c>
      <c r="R6" s="80" t="s">
        <v>49</v>
      </c>
      <c r="S6" s="80" t="s">
        <v>50</v>
      </c>
      <c r="T6" s="80" t="s">
        <v>75</v>
      </c>
      <c r="U6" s="81" t="s">
        <v>51</v>
      </c>
      <c r="V6" s="82" t="s">
        <v>52</v>
      </c>
      <c r="W6" s="64" t="s">
        <v>53</v>
      </c>
      <c r="X6" s="59"/>
      <c r="Y6" s="59"/>
    </row>
    <row r="7" spans="1:25" s="6" customFormat="1" ht="32.25" customHeight="1" thickBot="1">
      <c r="A7" s="83"/>
      <c r="B7" s="84"/>
      <c r="C7" s="85"/>
      <c r="D7" s="86"/>
      <c r="E7" s="87"/>
      <c r="F7" s="88"/>
      <c r="G7" s="89"/>
      <c r="H7" s="90"/>
      <c r="I7" s="91" t="s">
        <v>54</v>
      </c>
      <c r="J7" s="91" t="s">
        <v>55</v>
      </c>
      <c r="K7" s="92" t="s">
        <v>15</v>
      </c>
      <c r="L7" s="91" t="s">
        <v>54</v>
      </c>
      <c r="M7" s="91" t="s">
        <v>55</v>
      </c>
      <c r="N7" s="92" t="s">
        <v>15</v>
      </c>
      <c r="O7" s="93" t="s">
        <v>27</v>
      </c>
      <c r="P7" s="94" t="s">
        <v>56</v>
      </c>
      <c r="Q7" s="94">
        <v>1</v>
      </c>
      <c r="R7" s="94">
        <v>2</v>
      </c>
      <c r="S7" s="94">
        <v>3</v>
      </c>
      <c r="T7" s="95" t="s">
        <v>28</v>
      </c>
      <c r="U7" s="96" t="s">
        <v>29</v>
      </c>
      <c r="V7" s="82"/>
      <c r="W7" s="97"/>
      <c r="X7" s="171" t="s">
        <v>81</v>
      </c>
      <c r="Y7" s="171" t="s">
        <v>82</v>
      </c>
    </row>
    <row r="8" spans="1:25" ht="15.75">
      <c r="A8" s="98">
        <v>1</v>
      </c>
      <c r="B8" s="99" t="s">
        <v>57</v>
      </c>
      <c r="C8" s="100">
        <v>405</v>
      </c>
      <c r="D8" s="100">
        <v>424</v>
      </c>
      <c r="E8" s="101">
        <f>+C8+D8</f>
        <v>829</v>
      </c>
      <c r="F8" s="10">
        <v>170</v>
      </c>
      <c r="G8" s="11">
        <v>175</v>
      </c>
      <c r="H8" s="102">
        <f>SUM(F8:G8)</f>
        <v>345</v>
      </c>
      <c r="I8" s="12">
        <v>198</v>
      </c>
      <c r="J8" s="12">
        <v>13</v>
      </c>
      <c r="K8" s="13">
        <f aca="true" t="shared" si="0" ref="K8:K19">IF(O8=0,,I8/O8)</f>
        <v>0.591044776119403</v>
      </c>
      <c r="L8" s="14">
        <v>137</v>
      </c>
      <c r="M8" s="14">
        <v>10</v>
      </c>
      <c r="N8" s="13">
        <f aca="true" t="shared" si="1" ref="N8:N19">IF(O8=0,,L8/O8)</f>
        <v>0.408955223880597</v>
      </c>
      <c r="O8" s="103">
        <f>SUM(,L8,I8,)</f>
        <v>335</v>
      </c>
      <c r="P8" s="104">
        <v>23</v>
      </c>
      <c r="Q8" s="11">
        <v>0</v>
      </c>
      <c r="R8" s="11">
        <v>1</v>
      </c>
      <c r="S8" s="11">
        <v>9</v>
      </c>
      <c r="T8" s="41">
        <f>+Q8+R8+S8</f>
        <v>10</v>
      </c>
      <c r="U8" s="42">
        <f aca="true" t="shared" si="2" ref="U8:U19">+O8+T8</f>
        <v>345</v>
      </c>
      <c r="V8" s="51">
        <f aca="true" t="shared" si="3" ref="V8:V19">U8-H8</f>
        <v>0</v>
      </c>
      <c r="W8" s="44">
        <f>M8+J8</f>
        <v>23</v>
      </c>
      <c r="X8" s="59">
        <f>IF(L8&gt;0,F8,0)</f>
        <v>170</v>
      </c>
      <c r="Y8" s="59">
        <f>IF(L8&gt;0,G8,0)</f>
        <v>175</v>
      </c>
    </row>
    <row r="9" spans="1:25" ht="15.75">
      <c r="A9" s="105">
        <v>2</v>
      </c>
      <c r="B9" s="106" t="s">
        <v>57</v>
      </c>
      <c r="C9" s="107">
        <v>355</v>
      </c>
      <c r="D9" s="107">
        <v>341</v>
      </c>
      <c r="E9" s="108">
        <f aca="true" t="shared" si="4" ref="E9:E31">+C9+D9</f>
        <v>696</v>
      </c>
      <c r="F9" s="15">
        <v>213</v>
      </c>
      <c r="G9" s="16">
        <v>206</v>
      </c>
      <c r="H9" s="109">
        <f aca="true" t="shared" si="5" ref="H9:H19">SUM(F9:G9)</f>
        <v>419</v>
      </c>
      <c r="I9" s="17">
        <v>242</v>
      </c>
      <c r="J9" s="17">
        <v>18</v>
      </c>
      <c r="K9" s="18">
        <f t="shared" si="0"/>
        <v>0.5916870415647921</v>
      </c>
      <c r="L9" s="19">
        <v>167</v>
      </c>
      <c r="M9" s="19">
        <v>12</v>
      </c>
      <c r="N9" s="18">
        <f t="shared" si="1"/>
        <v>0.4083129584352078</v>
      </c>
      <c r="O9" s="110">
        <f>SUM(,L9,I9,)</f>
        <v>409</v>
      </c>
      <c r="P9" s="111">
        <f>M9+J9</f>
        <v>30</v>
      </c>
      <c r="Q9" s="20">
        <v>0</v>
      </c>
      <c r="R9" s="20">
        <v>4</v>
      </c>
      <c r="S9" s="20">
        <v>6</v>
      </c>
      <c r="T9" s="45">
        <f aca="true" t="shared" si="6" ref="T9:T31">+Q9+R9+S9</f>
        <v>10</v>
      </c>
      <c r="U9" s="46">
        <f t="shared" si="2"/>
        <v>419</v>
      </c>
      <c r="V9" s="43">
        <f t="shared" si="3"/>
        <v>0</v>
      </c>
      <c r="W9" s="44">
        <f aca="true" t="shared" si="7" ref="W9:W31">M9+J9</f>
        <v>30</v>
      </c>
      <c r="X9" s="59">
        <f aca="true" t="shared" si="8" ref="X9:X19">IF(L9&gt;0,F9,0)</f>
        <v>213</v>
      </c>
      <c r="Y9" s="59">
        <f aca="true" t="shared" si="9" ref="Y9:Y19">IF(L9&gt;0,G9,0)</f>
        <v>206</v>
      </c>
    </row>
    <row r="10" spans="1:25" ht="15.75">
      <c r="A10" s="112">
        <v>3</v>
      </c>
      <c r="B10" s="113" t="s">
        <v>57</v>
      </c>
      <c r="C10" s="114">
        <v>443</v>
      </c>
      <c r="D10" s="114">
        <v>509</v>
      </c>
      <c r="E10" s="115">
        <f t="shared" si="4"/>
        <v>952</v>
      </c>
      <c r="F10" s="21">
        <v>336</v>
      </c>
      <c r="G10" s="22">
        <v>366</v>
      </c>
      <c r="H10" s="118">
        <f t="shared" si="5"/>
        <v>702</v>
      </c>
      <c r="I10" s="23">
        <v>452</v>
      </c>
      <c r="J10" s="23">
        <v>28</v>
      </c>
      <c r="K10" s="24">
        <f t="shared" si="0"/>
        <v>0.6617862371888726</v>
      </c>
      <c r="L10" s="25">
        <v>231</v>
      </c>
      <c r="M10" s="25">
        <v>4</v>
      </c>
      <c r="N10" s="24">
        <f t="shared" si="1"/>
        <v>0.33821376281112736</v>
      </c>
      <c r="O10" s="121">
        <f>SUM(,L10,I10,)</f>
        <v>683</v>
      </c>
      <c r="P10" s="122">
        <f aca="true" t="shared" si="10" ref="P10:P19">M10+J10</f>
        <v>32</v>
      </c>
      <c r="Q10" s="22">
        <v>0</v>
      </c>
      <c r="R10" s="22">
        <v>6</v>
      </c>
      <c r="S10" s="22">
        <v>13</v>
      </c>
      <c r="T10" s="47">
        <f t="shared" si="6"/>
        <v>19</v>
      </c>
      <c r="U10" s="48">
        <f t="shared" si="2"/>
        <v>702</v>
      </c>
      <c r="V10" s="43">
        <f t="shared" si="3"/>
        <v>0</v>
      </c>
      <c r="W10" s="44">
        <f t="shared" si="7"/>
        <v>32</v>
      </c>
      <c r="X10" s="59">
        <f t="shared" si="8"/>
        <v>336</v>
      </c>
      <c r="Y10" s="59">
        <f t="shared" si="9"/>
        <v>366</v>
      </c>
    </row>
    <row r="11" spans="1:25" ht="15.75">
      <c r="A11" s="105">
        <v>4</v>
      </c>
      <c r="B11" s="106" t="s">
        <v>57</v>
      </c>
      <c r="C11" s="107">
        <v>290</v>
      </c>
      <c r="D11" s="107">
        <v>302</v>
      </c>
      <c r="E11" s="108">
        <f t="shared" si="4"/>
        <v>592</v>
      </c>
      <c r="F11" s="15">
        <v>174</v>
      </c>
      <c r="G11" s="16">
        <v>179</v>
      </c>
      <c r="H11" s="109">
        <f t="shared" si="5"/>
        <v>353</v>
      </c>
      <c r="I11" s="17">
        <v>208</v>
      </c>
      <c r="J11" s="17">
        <v>19</v>
      </c>
      <c r="K11" s="18">
        <f t="shared" si="0"/>
        <v>0.5994236311239193</v>
      </c>
      <c r="L11" s="19">
        <v>139</v>
      </c>
      <c r="M11" s="19">
        <v>15</v>
      </c>
      <c r="N11" s="18">
        <f t="shared" si="1"/>
        <v>0.40057636887608067</v>
      </c>
      <c r="O11" s="110">
        <f>SUM(,L11,I11,)</f>
        <v>347</v>
      </c>
      <c r="P11" s="111">
        <f t="shared" si="10"/>
        <v>34</v>
      </c>
      <c r="Q11" s="20">
        <v>0</v>
      </c>
      <c r="R11" s="20">
        <v>3</v>
      </c>
      <c r="S11" s="20">
        <v>3</v>
      </c>
      <c r="T11" s="45">
        <f t="shared" si="6"/>
        <v>6</v>
      </c>
      <c r="U11" s="46">
        <f t="shared" si="2"/>
        <v>353</v>
      </c>
      <c r="V11" s="43">
        <f t="shared" si="3"/>
        <v>0</v>
      </c>
      <c r="W11" s="44">
        <f t="shared" si="7"/>
        <v>34</v>
      </c>
      <c r="X11" s="59">
        <f t="shared" si="8"/>
        <v>174</v>
      </c>
      <c r="Y11" s="59">
        <f t="shared" si="9"/>
        <v>179</v>
      </c>
    </row>
    <row r="12" spans="1:25" ht="15.75">
      <c r="A12" s="112">
        <v>5</v>
      </c>
      <c r="B12" s="113" t="s">
        <v>58</v>
      </c>
      <c r="C12" s="114">
        <v>364</v>
      </c>
      <c r="D12" s="114">
        <v>393</v>
      </c>
      <c r="E12" s="115">
        <f t="shared" si="4"/>
        <v>757</v>
      </c>
      <c r="F12" s="21">
        <v>228</v>
      </c>
      <c r="G12" s="22">
        <v>264</v>
      </c>
      <c r="H12" s="118">
        <f t="shared" si="5"/>
        <v>492</v>
      </c>
      <c r="I12" s="23">
        <v>268</v>
      </c>
      <c r="J12" s="23">
        <v>23</v>
      </c>
      <c r="K12" s="24">
        <f t="shared" si="0"/>
        <v>0.5618448637316562</v>
      </c>
      <c r="L12" s="25">
        <v>209</v>
      </c>
      <c r="M12" s="25">
        <v>17</v>
      </c>
      <c r="N12" s="24">
        <f t="shared" si="1"/>
        <v>0.4381551362683438</v>
      </c>
      <c r="O12" s="121">
        <f>SUM(,L12,I12,)</f>
        <v>477</v>
      </c>
      <c r="P12" s="122">
        <f t="shared" si="10"/>
        <v>40</v>
      </c>
      <c r="Q12" s="22">
        <v>0</v>
      </c>
      <c r="R12" s="22">
        <v>2</v>
      </c>
      <c r="S12" s="22">
        <v>13</v>
      </c>
      <c r="T12" s="47">
        <f t="shared" si="6"/>
        <v>15</v>
      </c>
      <c r="U12" s="48">
        <f t="shared" si="2"/>
        <v>492</v>
      </c>
      <c r="V12" s="43">
        <f t="shared" si="3"/>
        <v>0</v>
      </c>
      <c r="W12" s="44">
        <f t="shared" si="7"/>
        <v>40</v>
      </c>
      <c r="X12" s="59">
        <f>IF(L12&gt;0,F12,0)</f>
        <v>228</v>
      </c>
      <c r="Y12" s="59">
        <f t="shared" si="9"/>
        <v>264</v>
      </c>
    </row>
    <row r="13" spans="1:25" ht="15.75">
      <c r="A13" s="105">
        <v>6</v>
      </c>
      <c r="B13" s="106" t="s">
        <v>58</v>
      </c>
      <c r="C13" s="107">
        <v>360</v>
      </c>
      <c r="D13" s="107">
        <v>390</v>
      </c>
      <c r="E13" s="108">
        <f t="shared" si="4"/>
        <v>750</v>
      </c>
      <c r="F13" s="15">
        <v>257</v>
      </c>
      <c r="G13" s="16">
        <v>269</v>
      </c>
      <c r="H13" s="109">
        <f t="shared" si="5"/>
        <v>526</v>
      </c>
      <c r="I13" s="17">
        <v>289</v>
      </c>
      <c r="J13" s="17">
        <v>13</v>
      </c>
      <c r="K13" s="18">
        <f t="shared" si="0"/>
        <v>0.5655577299412916</v>
      </c>
      <c r="L13" s="19">
        <v>222</v>
      </c>
      <c r="M13" s="19">
        <v>10</v>
      </c>
      <c r="N13" s="18">
        <f t="shared" si="1"/>
        <v>0.4344422700587084</v>
      </c>
      <c r="O13" s="110">
        <f aca="true" t="shared" si="11" ref="O13:O31">SUM(,L13,I13,)</f>
        <v>511</v>
      </c>
      <c r="P13" s="111">
        <f t="shared" si="10"/>
        <v>23</v>
      </c>
      <c r="Q13" s="20">
        <v>0</v>
      </c>
      <c r="R13" s="20">
        <v>4</v>
      </c>
      <c r="S13" s="20">
        <v>11</v>
      </c>
      <c r="T13" s="45">
        <f t="shared" si="6"/>
        <v>15</v>
      </c>
      <c r="U13" s="46">
        <f t="shared" si="2"/>
        <v>526</v>
      </c>
      <c r="V13" s="51">
        <f t="shared" si="3"/>
        <v>0</v>
      </c>
      <c r="W13" s="44">
        <f t="shared" si="7"/>
        <v>23</v>
      </c>
      <c r="X13" s="59">
        <f t="shared" si="8"/>
        <v>257</v>
      </c>
      <c r="Y13" s="59">
        <f t="shared" si="9"/>
        <v>269</v>
      </c>
    </row>
    <row r="14" spans="1:25" ht="15.75">
      <c r="A14" s="112">
        <v>7</v>
      </c>
      <c r="B14" s="113" t="s">
        <v>58</v>
      </c>
      <c r="C14" s="114">
        <v>350</v>
      </c>
      <c r="D14" s="114">
        <v>380</v>
      </c>
      <c r="E14" s="115">
        <f t="shared" si="4"/>
        <v>730</v>
      </c>
      <c r="F14" s="21">
        <v>235</v>
      </c>
      <c r="G14" s="22">
        <v>263</v>
      </c>
      <c r="H14" s="118">
        <f t="shared" si="5"/>
        <v>498</v>
      </c>
      <c r="I14" s="23">
        <v>288</v>
      </c>
      <c r="J14" s="23">
        <v>26</v>
      </c>
      <c r="K14" s="24">
        <f t="shared" si="0"/>
        <v>0.5901639344262295</v>
      </c>
      <c r="L14" s="25">
        <v>200</v>
      </c>
      <c r="M14" s="25">
        <v>12</v>
      </c>
      <c r="N14" s="24">
        <f t="shared" si="1"/>
        <v>0.4098360655737705</v>
      </c>
      <c r="O14" s="121">
        <f t="shared" si="11"/>
        <v>488</v>
      </c>
      <c r="P14" s="122">
        <f t="shared" si="10"/>
        <v>38</v>
      </c>
      <c r="Q14" s="22">
        <v>0</v>
      </c>
      <c r="R14" s="22">
        <v>5</v>
      </c>
      <c r="S14" s="22">
        <v>5</v>
      </c>
      <c r="T14" s="47">
        <f t="shared" si="6"/>
        <v>10</v>
      </c>
      <c r="U14" s="48">
        <f t="shared" si="2"/>
        <v>498</v>
      </c>
      <c r="V14" s="43">
        <f t="shared" si="3"/>
        <v>0</v>
      </c>
      <c r="W14" s="44">
        <f t="shared" si="7"/>
        <v>38</v>
      </c>
      <c r="X14" s="59">
        <f t="shared" si="8"/>
        <v>235</v>
      </c>
      <c r="Y14" s="59">
        <f t="shared" si="9"/>
        <v>263</v>
      </c>
    </row>
    <row r="15" spans="1:25" ht="15.75">
      <c r="A15" s="105">
        <v>8</v>
      </c>
      <c r="B15" s="106" t="s">
        <v>59</v>
      </c>
      <c r="C15" s="107">
        <v>463</v>
      </c>
      <c r="D15" s="107">
        <v>505</v>
      </c>
      <c r="E15" s="108">
        <f t="shared" si="4"/>
        <v>968</v>
      </c>
      <c r="F15" s="15">
        <v>310</v>
      </c>
      <c r="G15" s="16">
        <v>315</v>
      </c>
      <c r="H15" s="109">
        <f t="shared" si="5"/>
        <v>625</v>
      </c>
      <c r="I15" s="17">
        <v>379</v>
      </c>
      <c r="J15" s="17">
        <v>27</v>
      </c>
      <c r="K15" s="18">
        <f t="shared" si="0"/>
        <v>0.6213114754098361</v>
      </c>
      <c r="L15" s="19">
        <v>231</v>
      </c>
      <c r="M15" s="19">
        <v>19</v>
      </c>
      <c r="N15" s="18">
        <f t="shared" si="1"/>
        <v>0.37868852459016394</v>
      </c>
      <c r="O15" s="110">
        <f t="shared" si="11"/>
        <v>610</v>
      </c>
      <c r="P15" s="111">
        <f t="shared" si="10"/>
        <v>46</v>
      </c>
      <c r="Q15" s="20">
        <v>0</v>
      </c>
      <c r="R15" s="20">
        <v>2</v>
      </c>
      <c r="S15" s="20">
        <v>13</v>
      </c>
      <c r="T15" s="45">
        <f t="shared" si="6"/>
        <v>15</v>
      </c>
      <c r="U15" s="46">
        <f t="shared" si="2"/>
        <v>625</v>
      </c>
      <c r="V15" s="43">
        <f t="shared" si="3"/>
        <v>0</v>
      </c>
      <c r="W15" s="44">
        <f t="shared" si="7"/>
        <v>46</v>
      </c>
      <c r="X15" s="59">
        <f t="shared" si="8"/>
        <v>310</v>
      </c>
      <c r="Y15" s="59">
        <f t="shared" si="9"/>
        <v>315</v>
      </c>
    </row>
    <row r="16" spans="1:25" ht="15.75">
      <c r="A16" s="112">
        <v>9</v>
      </c>
      <c r="B16" s="113" t="s">
        <v>59</v>
      </c>
      <c r="C16" s="114">
        <v>420</v>
      </c>
      <c r="D16" s="114">
        <v>483</v>
      </c>
      <c r="E16" s="115">
        <f t="shared" si="4"/>
        <v>903</v>
      </c>
      <c r="F16" s="21">
        <v>283</v>
      </c>
      <c r="G16" s="22">
        <v>318</v>
      </c>
      <c r="H16" s="118">
        <f t="shared" si="5"/>
        <v>601</v>
      </c>
      <c r="I16" s="23">
        <v>309</v>
      </c>
      <c r="J16" s="23">
        <v>26</v>
      </c>
      <c r="K16" s="24">
        <f t="shared" si="0"/>
        <v>0.5355285961871751</v>
      </c>
      <c r="L16" s="25">
        <v>268</v>
      </c>
      <c r="M16" s="25">
        <v>9</v>
      </c>
      <c r="N16" s="24">
        <f t="shared" si="1"/>
        <v>0.464471403812825</v>
      </c>
      <c r="O16" s="121">
        <f t="shared" si="11"/>
        <v>577</v>
      </c>
      <c r="P16" s="122">
        <f t="shared" si="10"/>
        <v>35</v>
      </c>
      <c r="Q16" s="22">
        <v>0</v>
      </c>
      <c r="R16" s="22">
        <v>10</v>
      </c>
      <c r="S16" s="22">
        <v>14</v>
      </c>
      <c r="T16" s="47">
        <f t="shared" si="6"/>
        <v>24</v>
      </c>
      <c r="U16" s="48">
        <f t="shared" si="2"/>
        <v>601</v>
      </c>
      <c r="V16" s="43">
        <f t="shared" si="3"/>
        <v>0</v>
      </c>
      <c r="W16" s="44">
        <f t="shared" si="7"/>
        <v>35</v>
      </c>
      <c r="X16" s="59">
        <f t="shared" si="8"/>
        <v>283</v>
      </c>
      <c r="Y16" s="59">
        <f t="shared" si="9"/>
        <v>318</v>
      </c>
    </row>
    <row r="17" spans="1:25" ht="15.75">
      <c r="A17" s="105">
        <v>10</v>
      </c>
      <c r="B17" s="106" t="s">
        <v>59</v>
      </c>
      <c r="C17" s="107">
        <v>452</v>
      </c>
      <c r="D17" s="107">
        <v>462</v>
      </c>
      <c r="E17" s="108">
        <f t="shared" si="4"/>
        <v>914</v>
      </c>
      <c r="F17" s="15">
        <v>313</v>
      </c>
      <c r="G17" s="16">
        <v>306</v>
      </c>
      <c r="H17" s="109">
        <f t="shared" si="5"/>
        <v>619</v>
      </c>
      <c r="I17" s="17">
        <v>350</v>
      </c>
      <c r="J17" s="17">
        <v>33</v>
      </c>
      <c r="K17" s="18">
        <f t="shared" si="0"/>
        <v>0.5843071786310517</v>
      </c>
      <c r="L17" s="19">
        <v>249</v>
      </c>
      <c r="M17" s="19">
        <v>18</v>
      </c>
      <c r="N17" s="18">
        <f t="shared" si="1"/>
        <v>0.41569282136894825</v>
      </c>
      <c r="O17" s="110">
        <f t="shared" si="11"/>
        <v>599</v>
      </c>
      <c r="P17" s="111">
        <f t="shared" si="10"/>
        <v>51</v>
      </c>
      <c r="Q17" s="20">
        <v>0</v>
      </c>
      <c r="R17" s="20">
        <v>4</v>
      </c>
      <c r="S17" s="20">
        <v>16</v>
      </c>
      <c r="T17" s="45">
        <f t="shared" si="6"/>
        <v>20</v>
      </c>
      <c r="U17" s="46">
        <f t="shared" si="2"/>
        <v>619</v>
      </c>
      <c r="V17" s="43">
        <f t="shared" si="3"/>
        <v>0</v>
      </c>
      <c r="W17" s="44">
        <f t="shared" si="7"/>
        <v>51</v>
      </c>
      <c r="X17" s="59">
        <f t="shared" si="8"/>
        <v>313</v>
      </c>
      <c r="Y17" s="59">
        <f t="shared" si="9"/>
        <v>306</v>
      </c>
    </row>
    <row r="18" spans="1:25" ht="15.75">
      <c r="A18" s="112">
        <v>11</v>
      </c>
      <c r="B18" s="113" t="s">
        <v>59</v>
      </c>
      <c r="C18" s="114">
        <v>449</v>
      </c>
      <c r="D18" s="114">
        <v>477</v>
      </c>
      <c r="E18" s="115">
        <f t="shared" si="4"/>
        <v>926</v>
      </c>
      <c r="F18" s="21">
        <v>283</v>
      </c>
      <c r="G18" s="22">
        <v>296</v>
      </c>
      <c r="H18" s="118">
        <f t="shared" si="5"/>
        <v>579</v>
      </c>
      <c r="I18" s="23">
        <v>340</v>
      </c>
      <c r="J18" s="23">
        <v>15</v>
      </c>
      <c r="K18" s="24">
        <f t="shared" si="0"/>
        <v>0.6284658040665434</v>
      </c>
      <c r="L18" s="25">
        <v>201</v>
      </c>
      <c r="M18" s="25">
        <v>7</v>
      </c>
      <c r="N18" s="24">
        <f t="shared" si="1"/>
        <v>0.37153419593345655</v>
      </c>
      <c r="O18" s="121">
        <f t="shared" si="11"/>
        <v>541</v>
      </c>
      <c r="P18" s="122">
        <f t="shared" si="10"/>
        <v>22</v>
      </c>
      <c r="Q18" s="22">
        <v>0</v>
      </c>
      <c r="R18" s="22">
        <v>4</v>
      </c>
      <c r="S18" s="22">
        <v>34</v>
      </c>
      <c r="T18" s="47">
        <f t="shared" si="6"/>
        <v>38</v>
      </c>
      <c r="U18" s="48">
        <f t="shared" si="2"/>
        <v>579</v>
      </c>
      <c r="V18" s="43">
        <f t="shared" si="3"/>
        <v>0</v>
      </c>
      <c r="W18" s="44">
        <f t="shared" si="7"/>
        <v>22</v>
      </c>
      <c r="X18" s="59">
        <f t="shared" si="8"/>
        <v>283</v>
      </c>
      <c r="Y18" s="59">
        <f t="shared" si="9"/>
        <v>296</v>
      </c>
    </row>
    <row r="19" spans="1:25" ht="15.75">
      <c r="A19" s="105">
        <v>12</v>
      </c>
      <c r="B19" s="106" t="s">
        <v>60</v>
      </c>
      <c r="C19" s="107">
        <v>344</v>
      </c>
      <c r="D19" s="107">
        <v>390</v>
      </c>
      <c r="E19" s="108">
        <f t="shared" si="4"/>
        <v>734</v>
      </c>
      <c r="F19" s="15">
        <v>243</v>
      </c>
      <c r="G19" s="16">
        <v>272</v>
      </c>
      <c r="H19" s="109">
        <f t="shared" si="5"/>
        <v>515</v>
      </c>
      <c r="I19" s="17">
        <v>259</v>
      </c>
      <c r="J19" s="17">
        <v>18</v>
      </c>
      <c r="K19" s="18">
        <f t="shared" si="0"/>
        <v>0.5118577075098815</v>
      </c>
      <c r="L19" s="19">
        <v>247</v>
      </c>
      <c r="M19" s="19">
        <v>18</v>
      </c>
      <c r="N19" s="18">
        <f t="shared" si="1"/>
        <v>0.4881422924901186</v>
      </c>
      <c r="O19" s="110">
        <f t="shared" si="11"/>
        <v>506</v>
      </c>
      <c r="P19" s="111">
        <f t="shared" si="10"/>
        <v>36</v>
      </c>
      <c r="Q19" s="20">
        <v>0</v>
      </c>
      <c r="R19" s="20">
        <v>2</v>
      </c>
      <c r="S19" s="20">
        <v>7</v>
      </c>
      <c r="T19" s="45">
        <f t="shared" si="6"/>
        <v>9</v>
      </c>
      <c r="U19" s="46">
        <f t="shared" si="2"/>
        <v>515</v>
      </c>
      <c r="V19" s="43">
        <f t="shared" si="3"/>
        <v>0</v>
      </c>
      <c r="W19" s="44">
        <f t="shared" si="7"/>
        <v>36</v>
      </c>
      <c r="X19" s="59">
        <f t="shared" si="8"/>
        <v>243</v>
      </c>
      <c r="Y19" s="59">
        <f t="shared" si="9"/>
        <v>272</v>
      </c>
    </row>
    <row r="20" spans="1:23" s="59" customFormat="1" ht="15.75">
      <c r="A20" s="112">
        <v>13</v>
      </c>
      <c r="B20" s="113"/>
      <c r="C20" s="114"/>
      <c r="D20" s="114"/>
      <c r="E20" s="115"/>
      <c r="F20" s="116"/>
      <c r="G20" s="117"/>
      <c r="H20" s="118"/>
      <c r="I20" s="119"/>
      <c r="J20" s="119"/>
      <c r="K20" s="24"/>
      <c r="L20" s="120"/>
      <c r="M20" s="120"/>
      <c r="N20" s="24"/>
      <c r="O20" s="121"/>
      <c r="P20" s="122"/>
      <c r="Q20" s="117"/>
      <c r="R20" s="117"/>
      <c r="S20" s="117"/>
      <c r="T20" s="47"/>
      <c r="U20" s="48"/>
      <c r="V20" s="43"/>
      <c r="W20" s="44"/>
    </row>
    <row r="21" spans="1:25" ht="15.75">
      <c r="A21" s="105">
        <v>14</v>
      </c>
      <c r="B21" s="106" t="s">
        <v>61</v>
      </c>
      <c r="C21" s="107">
        <v>526</v>
      </c>
      <c r="D21" s="107">
        <v>538</v>
      </c>
      <c r="E21" s="108">
        <f t="shared" si="4"/>
        <v>1064</v>
      </c>
      <c r="F21" s="15">
        <v>354</v>
      </c>
      <c r="G21" s="16">
        <v>369</v>
      </c>
      <c r="H21" s="109">
        <f aca="true" t="shared" si="12" ref="H21:H31">SUM(F21:G21)</f>
        <v>723</v>
      </c>
      <c r="I21" s="17">
        <v>410</v>
      </c>
      <c r="J21" s="17">
        <v>43</v>
      </c>
      <c r="K21" s="18">
        <f aca="true" t="shared" si="13" ref="K21:K32">IF(O21=0,,I21/O21)</f>
        <v>0.5916305916305916</v>
      </c>
      <c r="L21" s="19">
        <v>283</v>
      </c>
      <c r="M21" s="19">
        <v>24</v>
      </c>
      <c r="N21" s="18">
        <f aca="true" t="shared" si="14" ref="N21:N32">IF(O21=0,,L21/O21)</f>
        <v>0.4083694083694084</v>
      </c>
      <c r="O21" s="110">
        <f t="shared" si="11"/>
        <v>693</v>
      </c>
      <c r="P21" s="111">
        <f aca="true" t="shared" si="15" ref="P21:P31">M21+J21</f>
        <v>67</v>
      </c>
      <c r="Q21" s="20">
        <v>0</v>
      </c>
      <c r="R21" s="20">
        <v>10</v>
      </c>
      <c r="S21" s="20">
        <v>20</v>
      </c>
      <c r="T21" s="45">
        <f t="shared" si="6"/>
        <v>30</v>
      </c>
      <c r="U21" s="46">
        <f aca="true" t="shared" si="16" ref="U21:U30">+O21+T21</f>
        <v>723</v>
      </c>
      <c r="V21" s="43">
        <f aca="true" t="shared" si="17" ref="V21:V32">U21-H21</f>
        <v>0</v>
      </c>
      <c r="W21" s="44">
        <f t="shared" si="7"/>
        <v>67</v>
      </c>
      <c r="X21" s="59">
        <f aca="true" t="shared" si="18" ref="X21:X32">IF(L21&gt;0,F21,0)</f>
        <v>354</v>
      </c>
      <c r="Y21" s="59">
        <f aca="true" t="shared" si="19" ref="Y21:Y32">IF(L21&gt;0,G21,0)</f>
        <v>369</v>
      </c>
    </row>
    <row r="22" spans="1:25" ht="15.75">
      <c r="A22" s="112">
        <v>15</v>
      </c>
      <c r="B22" s="113" t="s">
        <v>61</v>
      </c>
      <c r="C22" s="114">
        <v>387</v>
      </c>
      <c r="D22" s="114">
        <v>402</v>
      </c>
      <c r="E22" s="115">
        <f t="shared" si="4"/>
        <v>789</v>
      </c>
      <c r="F22" s="21">
        <v>256</v>
      </c>
      <c r="G22" s="22">
        <v>280</v>
      </c>
      <c r="H22" s="118">
        <f t="shared" si="12"/>
        <v>536</v>
      </c>
      <c r="I22" s="26">
        <v>292</v>
      </c>
      <c r="J22" s="26">
        <v>29</v>
      </c>
      <c r="K22" s="24">
        <f t="shared" si="13"/>
        <v>0.5703125</v>
      </c>
      <c r="L22" s="27">
        <v>220</v>
      </c>
      <c r="M22" s="27">
        <v>14</v>
      </c>
      <c r="N22" s="24">
        <f t="shared" si="14"/>
        <v>0.4296875</v>
      </c>
      <c r="O22" s="121">
        <f t="shared" si="11"/>
        <v>512</v>
      </c>
      <c r="P22" s="122">
        <f t="shared" si="15"/>
        <v>43</v>
      </c>
      <c r="Q22" s="22">
        <v>0</v>
      </c>
      <c r="R22" s="22">
        <v>4</v>
      </c>
      <c r="S22" s="22">
        <v>20</v>
      </c>
      <c r="T22" s="47">
        <f t="shared" si="6"/>
        <v>24</v>
      </c>
      <c r="U22" s="48">
        <f t="shared" si="16"/>
        <v>536</v>
      </c>
      <c r="V22" s="43">
        <f t="shared" si="17"/>
        <v>0</v>
      </c>
      <c r="W22" s="44">
        <f t="shared" si="7"/>
        <v>43</v>
      </c>
      <c r="X22" s="59">
        <f t="shared" si="18"/>
        <v>256</v>
      </c>
      <c r="Y22" s="59">
        <f t="shared" si="19"/>
        <v>280</v>
      </c>
    </row>
    <row r="23" spans="1:25" ht="15.75">
      <c r="A23" s="105">
        <v>16</v>
      </c>
      <c r="B23" s="106" t="s">
        <v>61</v>
      </c>
      <c r="C23" s="107">
        <v>448</v>
      </c>
      <c r="D23" s="107">
        <v>471</v>
      </c>
      <c r="E23" s="108">
        <f t="shared" si="4"/>
        <v>919</v>
      </c>
      <c r="F23" s="15">
        <v>336</v>
      </c>
      <c r="G23" s="16">
        <v>340</v>
      </c>
      <c r="H23" s="109">
        <f t="shared" si="12"/>
        <v>676</v>
      </c>
      <c r="I23" s="17">
        <v>346</v>
      </c>
      <c r="J23" s="17">
        <v>31</v>
      </c>
      <c r="K23" s="18">
        <f t="shared" si="13"/>
        <v>0.521870286576169</v>
      </c>
      <c r="L23" s="19">
        <v>317</v>
      </c>
      <c r="M23" s="19">
        <v>15</v>
      </c>
      <c r="N23" s="18">
        <f t="shared" si="14"/>
        <v>0.4781297134238311</v>
      </c>
      <c r="O23" s="110">
        <f t="shared" si="11"/>
        <v>663</v>
      </c>
      <c r="P23" s="111">
        <f t="shared" si="15"/>
        <v>46</v>
      </c>
      <c r="Q23" s="20">
        <v>0</v>
      </c>
      <c r="R23" s="20">
        <v>4</v>
      </c>
      <c r="S23" s="20">
        <v>9</v>
      </c>
      <c r="T23" s="45">
        <f t="shared" si="6"/>
        <v>13</v>
      </c>
      <c r="U23" s="46">
        <f t="shared" si="16"/>
        <v>676</v>
      </c>
      <c r="V23" s="43">
        <f t="shared" si="17"/>
        <v>0</v>
      </c>
      <c r="W23" s="44">
        <f t="shared" si="7"/>
        <v>46</v>
      </c>
      <c r="X23" s="59">
        <f t="shared" si="18"/>
        <v>336</v>
      </c>
      <c r="Y23" s="59">
        <f t="shared" si="19"/>
        <v>340</v>
      </c>
    </row>
    <row r="24" spans="1:25" ht="15.75">
      <c r="A24" s="112">
        <v>17</v>
      </c>
      <c r="B24" s="113" t="s">
        <v>59</v>
      </c>
      <c r="C24" s="114">
        <v>266</v>
      </c>
      <c r="D24" s="114">
        <v>284</v>
      </c>
      <c r="E24" s="115">
        <f t="shared" si="4"/>
        <v>550</v>
      </c>
      <c r="F24" s="21">
        <v>184</v>
      </c>
      <c r="G24" s="22">
        <v>193</v>
      </c>
      <c r="H24" s="118">
        <f t="shared" si="12"/>
        <v>377</v>
      </c>
      <c r="I24" s="12">
        <v>217</v>
      </c>
      <c r="J24" s="12">
        <v>13</v>
      </c>
      <c r="K24" s="24">
        <f t="shared" si="13"/>
        <v>0.5912806539509536</v>
      </c>
      <c r="L24" s="14">
        <v>150</v>
      </c>
      <c r="M24" s="14">
        <v>14</v>
      </c>
      <c r="N24" s="24">
        <f t="shared" si="14"/>
        <v>0.4087193460490463</v>
      </c>
      <c r="O24" s="121">
        <f t="shared" si="11"/>
        <v>367</v>
      </c>
      <c r="P24" s="122">
        <f t="shared" si="15"/>
        <v>27</v>
      </c>
      <c r="Q24" s="22">
        <v>0</v>
      </c>
      <c r="R24" s="22">
        <v>1</v>
      </c>
      <c r="S24" s="22">
        <v>9</v>
      </c>
      <c r="T24" s="47">
        <f t="shared" si="6"/>
        <v>10</v>
      </c>
      <c r="U24" s="48">
        <f t="shared" si="16"/>
        <v>377</v>
      </c>
      <c r="V24" s="43">
        <f t="shared" si="17"/>
        <v>0</v>
      </c>
      <c r="W24" s="44">
        <f t="shared" si="7"/>
        <v>27</v>
      </c>
      <c r="X24" s="59">
        <f t="shared" si="18"/>
        <v>184</v>
      </c>
      <c r="Y24" s="59">
        <f t="shared" si="19"/>
        <v>193</v>
      </c>
    </row>
    <row r="25" spans="1:25" ht="15.75">
      <c r="A25" s="105">
        <v>18</v>
      </c>
      <c r="B25" s="106" t="s">
        <v>59</v>
      </c>
      <c r="C25" s="107">
        <v>363</v>
      </c>
      <c r="D25" s="107">
        <v>372</v>
      </c>
      <c r="E25" s="108">
        <f t="shared" si="4"/>
        <v>735</v>
      </c>
      <c r="F25" s="15">
        <v>225</v>
      </c>
      <c r="G25" s="16">
        <v>249</v>
      </c>
      <c r="H25" s="109">
        <f t="shared" si="12"/>
        <v>474</v>
      </c>
      <c r="I25" s="17">
        <v>257</v>
      </c>
      <c r="J25" s="17">
        <v>24</v>
      </c>
      <c r="K25" s="18">
        <f t="shared" si="13"/>
        <v>0.566079295154185</v>
      </c>
      <c r="L25" s="19">
        <v>197</v>
      </c>
      <c r="M25" s="19">
        <v>9</v>
      </c>
      <c r="N25" s="18">
        <f t="shared" si="14"/>
        <v>0.43392070484581496</v>
      </c>
      <c r="O25" s="110">
        <f t="shared" si="11"/>
        <v>454</v>
      </c>
      <c r="P25" s="111">
        <f t="shared" si="15"/>
        <v>33</v>
      </c>
      <c r="Q25" s="20">
        <v>3</v>
      </c>
      <c r="R25" s="20">
        <v>6</v>
      </c>
      <c r="S25" s="20">
        <v>11</v>
      </c>
      <c r="T25" s="45">
        <f t="shared" si="6"/>
        <v>20</v>
      </c>
      <c r="U25" s="46">
        <f t="shared" si="16"/>
        <v>474</v>
      </c>
      <c r="V25" s="43">
        <f t="shared" si="17"/>
        <v>0</v>
      </c>
      <c r="W25" s="44">
        <f t="shared" si="7"/>
        <v>33</v>
      </c>
      <c r="X25" s="59">
        <f t="shared" si="18"/>
        <v>225</v>
      </c>
      <c r="Y25" s="59">
        <f t="shared" si="19"/>
        <v>249</v>
      </c>
    </row>
    <row r="26" spans="1:25" ht="15.75">
      <c r="A26" s="112">
        <v>19</v>
      </c>
      <c r="B26" s="113" t="s">
        <v>62</v>
      </c>
      <c r="C26" s="114">
        <v>223</v>
      </c>
      <c r="D26" s="114">
        <v>186</v>
      </c>
      <c r="E26" s="115">
        <f t="shared" si="4"/>
        <v>409</v>
      </c>
      <c r="F26" s="21">
        <v>147</v>
      </c>
      <c r="G26" s="22">
        <v>116</v>
      </c>
      <c r="H26" s="118">
        <f t="shared" si="12"/>
        <v>263</v>
      </c>
      <c r="I26" s="23">
        <v>162</v>
      </c>
      <c r="J26" s="23">
        <v>13</v>
      </c>
      <c r="K26" s="24">
        <f t="shared" si="13"/>
        <v>0.6352941176470588</v>
      </c>
      <c r="L26" s="25">
        <v>93</v>
      </c>
      <c r="M26" s="25">
        <v>6</v>
      </c>
      <c r="N26" s="24">
        <f t="shared" si="14"/>
        <v>0.36470588235294116</v>
      </c>
      <c r="O26" s="121">
        <f t="shared" si="11"/>
        <v>255</v>
      </c>
      <c r="P26" s="122">
        <f t="shared" si="15"/>
        <v>19</v>
      </c>
      <c r="Q26" s="22">
        <v>0</v>
      </c>
      <c r="R26" s="22">
        <v>4</v>
      </c>
      <c r="S26" s="22">
        <v>4</v>
      </c>
      <c r="T26" s="47">
        <f t="shared" si="6"/>
        <v>8</v>
      </c>
      <c r="U26" s="48">
        <f t="shared" si="16"/>
        <v>263</v>
      </c>
      <c r="V26" s="43">
        <f t="shared" si="17"/>
        <v>0</v>
      </c>
      <c r="W26" s="44">
        <f t="shared" si="7"/>
        <v>19</v>
      </c>
      <c r="X26" s="59">
        <f t="shared" si="18"/>
        <v>147</v>
      </c>
      <c r="Y26" s="59">
        <f t="shared" si="19"/>
        <v>116</v>
      </c>
    </row>
    <row r="27" spans="1:25" ht="15.75">
      <c r="A27" s="105">
        <v>20</v>
      </c>
      <c r="B27" s="106" t="s">
        <v>63</v>
      </c>
      <c r="C27" s="107">
        <v>293</v>
      </c>
      <c r="D27" s="107">
        <v>276</v>
      </c>
      <c r="E27" s="108">
        <f t="shared" si="4"/>
        <v>569</v>
      </c>
      <c r="F27" s="15">
        <v>184</v>
      </c>
      <c r="G27" s="16">
        <v>181</v>
      </c>
      <c r="H27" s="109">
        <f t="shared" si="12"/>
        <v>365</v>
      </c>
      <c r="I27" s="17">
        <v>207</v>
      </c>
      <c r="J27" s="17">
        <v>8</v>
      </c>
      <c r="K27" s="18">
        <f t="shared" si="13"/>
        <v>0.5982658959537572</v>
      </c>
      <c r="L27" s="19">
        <v>139</v>
      </c>
      <c r="M27" s="19">
        <v>3</v>
      </c>
      <c r="N27" s="18">
        <f t="shared" si="14"/>
        <v>0.40173410404624277</v>
      </c>
      <c r="O27" s="110">
        <f t="shared" si="11"/>
        <v>346</v>
      </c>
      <c r="P27" s="111">
        <f t="shared" si="15"/>
        <v>11</v>
      </c>
      <c r="Q27" s="20">
        <v>0</v>
      </c>
      <c r="R27" s="20">
        <v>6</v>
      </c>
      <c r="S27" s="20">
        <v>13</v>
      </c>
      <c r="T27" s="45">
        <f t="shared" si="6"/>
        <v>19</v>
      </c>
      <c r="U27" s="46">
        <f t="shared" si="16"/>
        <v>365</v>
      </c>
      <c r="V27" s="43">
        <f t="shared" si="17"/>
        <v>0</v>
      </c>
      <c r="W27" s="44">
        <f t="shared" si="7"/>
        <v>11</v>
      </c>
      <c r="X27" s="59">
        <f t="shared" si="18"/>
        <v>184</v>
      </c>
      <c r="Y27" s="59">
        <f t="shared" si="19"/>
        <v>181</v>
      </c>
    </row>
    <row r="28" spans="1:25" ht="15.75">
      <c r="A28" s="112">
        <v>21</v>
      </c>
      <c r="B28" s="113" t="s">
        <v>64</v>
      </c>
      <c r="C28" s="114">
        <v>288</v>
      </c>
      <c r="D28" s="114">
        <v>281</v>
      </c>
      <c r="E28" s="115">
        <f t="shared" si="4"/>
        <v>569</v>
      </c>
      <c r="F28" s="21">
        <v>199</v>
      </c>
      <c r="G28" s="22">
        <v>212</v>
      </c>
      <c r="H28" s="118">
        <f t="shared" si="12"/>
        <v>411</v>
      </c>
      <c r="I28" s="23">
        <v>266</v>
      </c>
      <c r="J28" s="23">
        <v>12</v>
      </c>
      <c r="K28" s="24">
        <f t="shared" si="13"/>
        <v>0.7</v>
      </c>
      <c r="L28" s="25">
        <v>114</v>
      </c>
      <c r="M28" s="25">
        <v>4</v>
      </c>
      <c r="N28" s="24">
        <f t="shared" si="14"/>
        <v>0.3</v>
      </c>
      <c r="O28" s="121">
        <f t="shared" si="11"/>
        <v>380</v>
      </c>
      <c r="P28" s="122">
        <f t="shared" si="15"/>
        <v>16</v>
      </c>
      <c r="Q28" s="22">
        <v>0</v>
      </c>
      <c r="R28" s="22">
        <v>6</v>
      </c>
      <c r="S28" s="22">
        <v>25</v>
      </c>
      <c r="T28" s="47">
        <f t="shared" si="6"/>
        <v>31</v>
      </c>
      <c r="U28" s="48">
        <f t="shared" si="16"/>
        <v>411</v>
      </c>
      <c r="V28" s="43">
        <f t="shared" si="17"/>
        <v>0</v>
      </c>
      <c r="W28" s="44">
        <f t="shared" si="7"/>
        <v>16</v>
      </c>
      <c r="X28" s="59">
        <f t="shared" si="18"/>
        <v>199</v>
      </c>
      <c r="Y28" s="59">
        <f t="shared" si="19"/>
        <v>212</v>
      </c>
    </row>
    <row r="29" spans="1:25" ht="15.75">
      <c r="A29" s="105">
        <v>22</v>
      </c>
      <c r="B29" s="106" t="s">
        <v>64</v>
      </c>
      <c r="C29" s="107">
        <v>316</v>
      </c>
      <c r="D29" s="107">
        <v>312</v>
      </c>
      <c r="E29" s="108">
        <f t="shared" si="4"/>
        <v>628</v>
      </c>
      <c r="F29" s="15">
        <v>220</v>
      </c>
      <c r="G29" s="16">
        <v>207</v>
      </c>
      <c r="H29" s="109">
        <f t="shared" si="12"/>
        <v>427</v>
      </c>
      <c r="I29" s="17">
        <v>298</v>
      </c>
      <c r="J29" s="17">
        <v>16</v>
      </c>
      <c r="K29" s="18">
        <f t="shared" si="13"/>
        <v>0.739454094292804</v>
      </c>
      <c r="L29" s="19">
        <v>105</v>
      </c>
      <c r="M29" s="19">
        <v>4</v>
      </c>
      <c r="N29" s="18">
        <f t="shared" si="14"/>
        <v>0.26054590570719605</v>
      </c>
      <c r="O29" s="110">
        <f t="shared" si="11"/>
        <v>403</v>
      </c>
      <c r="P29" s="111">
        <f t="shared" si="15"/>
        <v>20</v>
      </c>
      <c r="Q29" s="20">
        <v>0</v>
      </c>
      <c r="R29" s="20">
        <v>2</v>
      </c>
      <c r="S29" s="20">
        <v>22</v>
      </c>
      <c r="T29" s="45">
        <f t="shared" si="6"/>
        <v>24</v>
      </c>
      <c r="U29" s="46">
        <f t="shared" si="16"/>
        <v>427</v>
      </c>
      <c r="V29" s="43">
        <f t="shared" si="17"/>
        <v>0</v>
      </c>
      <c r="W29" s="44">
        <f t="shared" si="7"/>
        <v>20</v>
      </c>
      <c r="X29" s="59">
        <f t="shared" si="18"/>
        <v>220</v>
      </c>
      <c r="Y29" s="59">
        <f t="shared" si="19"/>
        <v>207</v>
      </c>
    </row>
    <row r="30" spans="1:25" ht="15.75">
      <c r="A30" s="112">
        <v>23</v>
      </c>
      <c r="B30" s="113" t="s">
        <v>65</v>
      </c>
      <c r="C30" s="114">
        <v>537</v>
      </c>
      <c r="D30" s="114">
        <v>583</v>
      </c>
      <c r="E30" s="115">
        <f t="shared" si="4"/>
        <v>1120</v>
      </c>
      <c r="F30" s="21">
        <v>307</v>
      </c>
      <c r="G30" s="22">
        <v>341</v>
      </c>
      <c r="H30" s="118">
        <f t="shared" si="12"/>
        <v>648</v>
      </c>
      <c r="I30" s="23">
        <v>405</v>
      </c>
      <c r="J30" s="23">
        <v>21</v>
      </c>
      <c r="K30" s="24">
        <f t="shared" si="13"/>
        <v>0.6408227848101266</v>
      </c>
      <c r="L30" s="25">
        <v>227</v>
      </c>
      <c r="M30" s="25">
        <v>16</v>
      </c>
      <c r="N30" s="24">
        <f t="shared" si="14"/>
        <v>0.35917721518987344</v>
      </c>
      <c r="O30" s="121">
        <f t="shared" si="11"/>
        <v>632</v>
      </c>
      <c r="P30" s="122">
        <f t="shared" si="15"/>
        <v>37</v>
      </c>
      <c r="Q30" s="22">
        <v>0</v>
      </c>
      <c r="R30" s="22">
        <v>6</v>
      </c>
      <c r="S30" s="22">
        <v>10</v>
      </c>
      <c r="T30" s="47">
        <f t="shared" si="6"/>
        <v>16</v>
      </c>
      <c r="U30" s="48">
        <f t="shared" si="16"/>
        <v>648</v>
      </c>
      <c r="V30" s="43">
        <f t="shared" si="17"/>
        <v>0</v>
      </c>
      <c r="W30" s="44">
        <f t="shared" si="7"/>
        <v>37</v>
      </c>
      <c r="X30" s="59">
        <f t="shared" si="18"/>
        <v>307</v>
      </c>
      <c r="Y30" s="59">
        <f t="shared" si="19"/>
        <v>341</v>
      </c>
    </row>
    <row r="31" spans="1:25" ht="16.5" thickBot="1">
      <c r="A31" s="105">
        <v>24</v>
      </c>
      <c r="B31" s="106" t="s">
        <v>65</v>
      </c>
      <c r="C31" s="107">
        <v>495</v>
      </c>
      <c r="D31" s="107">
        <v>503</v>
      </c>
      <c r="E31" s="108">
        <f t="shared" si="4"/>
        <v>998</v>
      </c>
      <c r="F31" s="15">
        <v>320</v>
      </c>
      <c r="G31" s="16">
        <v>322</v>
      </c>
      <c r="H31" s="109">
        <f t="shared" si="12"/>
        <v>642</v>
      </c>
      <c r="I31" s="17">
        <v>374</v>
      </c>
      <c r="J31" s="17">
        <v>26</v>
      </c>
      <c r="K31" s="18">
        <f t="shared" si="13"/>
        <v>0.5964912280701754</v>
      </c>
      <c r="L31" s="19">
        <v>253</v>
      </c>
      <c r="M31" s="19">
        <v>12</v>
      </c>
      <c r="N31" s="18">
        <f t="shared" si="14"/>
        <v>0.40350877192982454</v>
      </c>
      <c r="O31" s="110">
        <f t="shared" si="11"/>
        <v>627</v>
      </c>
      <c r="P31" s="111">
        <f t="shared" si="15"/>
        <v>38</v>
      </c>
      <c r="Q31" s="20">
        <v>0</v>
      </c>
      <c r="R31" s="20">
        <v>5</v>
      </c>
      <c r="S31" s="20">
        <v>10</v>
      </c>
      <c r="T31" s="45">
        <f t="shared" si="6"/>
        <v>15</v>
      </c>
      <c r="U31" s="46">
        <f>+O31+T31</f>
        <v>642</v>
      </c>
      <c r="V31" s="43">
        <f t="shared" si="17"/>
        <v>0</v>
      </c>
      <c r="W31" s="44">
        <f t="shared" si="7"/>
        <v>38</v>
      </c>
      <c r="X31" s="59">
        <f t="shared" si="18"/>
        <v>320</v>
      </c>
      <c r="Y31" s="59">
        <f t="shared" si="19"/>
        <v>322</v>
      </c>
    </row>
    <row r="32" spans="1:25" ht="17.25" customHeight="1" thickBot="1">
      <c r="A32" s="344" t="s">
        <v>66</v>
      </c>
      <c r="B32" s="345"/>
      <c r="C32" s="28">
        <f aca="true" t="shared" si="20" ref="C32:H32">SUM(C8:C31)</f>
        <v>8837</v>
      </c>
      <c r="D32" s="29">
        <f t="shared" si="20"/>
        <v>9264</v>
      </c>
      <c r="E32" s="29">
        <f t="shared" si="20"/>
        <v>18101</v>
      </c>
      <c r="F32" s="30">
        <f t="shared" si="20"/>
        <v>5777</v>
      </c>
      <c r="G32" s="30">
        <f t="shared" si="20"/>
        <v>6039</v>
      </c>
      <c r="H32" s="30">
        <f t="shared" si="20"/>
        <v>11816</v>
      </c>
      <c r="I32" s="30">
        <f>SUM(I8:I31)</f>
        <v>6816</v>
      </c>
      <c r="J32" s="30">
        <f>SUM(J8:J31)</f>
        <v>495</v>
      </c>
      <c r="K32" s="31">
        <f t="shared" si="13"/>
        <v>0.5971090670170828</v>
      </c>
      <c r="L32" s="30">
        <f>SUM(L8:L31)</f>
        <v>4599</v>
      </c>
      <c r="M32" s="30">
        <f>SUM(M8:M31)</f>
        <v>272</v>
      </c>
      <c r="N32" s="31">
        <f t="shared" si="14"/>
        <v>0.4028909329829172</v>
      </c>
      <c r="O32" s="30">
        <f>SUM(O8:O31)</f>
        <v>11415</v>
      </c>
      <c r="P32" s="30">
        <f aca="true" t="shared" si="21" ref="P32:U32">SUM(P8:P31)</f>
        <v>767</v>
      </c>
      <c r="Q32" s="30">
        <f t="shared" si="21"/>
        <v>3</v>
      </c>
      <c r="R32" s="30">
        <f t="shared" si="21"/>
        <v>101</v>
      </c>
      <c r="S32" s="30">
        <f t="shared" si="21"/>
        <v>297</v>
      </c>
      <c r="T32" s="30">
        <f t="shared" si="21"/>
        <v>401</v>
      </c>
      <c r="U32" s="30">
        <f t="shared" si="21"/>
        <v>11816</v>
      </c>
      <c r="V32" s="43">
        <f t="shared" si="17"/>
        <v>0</v>
      </c>
      <c r="W32" s="44">
        <f>M32+J32</f>
        <v>767</v>
      </c>
      <c r="X32" s="59">
        <f t="shared" si="18"/>
        <v>5777</v>
      </c>
      <c r="Y32" s="59">
        <f t="shared" si="19"/>
        <v>6039</v>
      </c>
    </row>
    <row r="33" spans="1:25" ht="16.5" thickBot="1">
      <c r="A33" s="342" t="s">
        <v>15</v>
      </c>
      <c r="B33" s="343"/>
      <c r="C33" s="123"/>
      <c r="D33" s="124"/>
      <c r="E33" s="125"/>
      <c r="F33" s="126">
        <f>+F32/C32</f>
        <v>0.653728640941496</v>
      </c>
      <c r="G33" s="127">
        <f>+G32/D32</f>
        <v>0.6518782383419689</v>
      </c>
      <c r="H33" s="127">
        <f>+H32/E32</f>
        <v>0.6527816142754544</v>
      </c>
      <c r="I33" s="128" t="s">
        <v>67</v>
      </c>
      <c r="J33" s="127" t="s">
        <v>67</v>
      </c>
      <c r="K33" s="127" t="s">
        <v>67</v>
      </c>
      <c r="L33" s="127" t="s">
        <v>67</v>
      </c>
      <c r="M33" s="127" t="s">
        <v>67</v>
      </c>
      <c r="N33" s="127" t="s">
        <v>67</v>
      </c>
      <c r="O33" s="127">
        <f>IF(H32=0,,+O32/H32)</f>
        <v>0.9660629654705484</v>
      </c>
      <c r="P33" s="127"/>
      <c r="Q33" s="127">
        <f>IF(H32=0,,Q32/H32)</f>
        <v>0.00025389302640487475</v>
      </c>
      <c r="R33" s="127">
        <f>IF(H32=0,,R32/H32)</f>
        <v>0.008547731888964117</v>
      </c>
      <c r="S33" s="127">
        <f>IF(H32=0,,S32/H32)</f>
        <v>0.025135409614082598</v>
      </c>
      <c r="T33" s="123"/>
      <c r="U33" s="129"/>
      <c r="V33" s="130"/>
      <c r="W33" s="131"/>
      <c r="X33" s="333">
        <f>SUM(Y32,X32)</f>
        <v>11816</v>
      </c>
      <c r="Y33" s="334"/>
    </row>
    <row r="35" spans="15:19" ht="12.75">
      <c r="O35" t="s">
        <v>67</v>
      </c>
      <c r="Q35" s="32" t="s">
        <v>20</v>
      </c>
      <c r="R35" s="33">
        <f>COUNTIF(L8:L31,"&gt;0")</f>
        <v>23</v>
      </c>
      <c r="S35" s="34" t="s">
        <v>68</v>
      </c>
    </row>
  </sheetData>
  <sheetProtection/>
  <mergeCells count="16">
    <mergeCell ref="X33:Y33"/>
    <mergeCell ref="O5:U5"/>
    <mergeCell ref="C4:E4"/>
    <mergeCell ref="F4:H4"/>
    <mergeCell ref="O4:U4"/>
    <mergeCell ref="A33:B33"/>
    <mergeCell ref="A32:B32"/>
    <mergeCell ref="I5:K6"/>
    <mergeCell ref="L5:N6"/>
    <mergeCell ref="O3:Q3"/>
    <mergeCell ref="R3:U3"/>
    <mergeCell ref="I3:L3"/>
    <mergeCell ref="I4:K4"/>
    <mergeCell ref="L4:N4"/>
    <mergeCell ref="A1:U1"/>
    <mergeCell ref="A2:U2"/>
  </mergeCells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600" verticalDpi="600" orientation="landscape" paperSize="8" r:id="rId2"/>
  <headerFooter alignWithMargins="0">
    <oddHeader>&amp;LStampato il &amp;D alle 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20" sqref="A20"/>
    </sheetView>
  </sheetViews>
  <sheetFormatPr defaultColWidth="8.8515625" defaultRowHeight="12.75"/>
  <cols>
    <col min="1" max="1" width="9.7109375" style="1" customWidth="1"/>
    <col min="2" max="2" width="17.8515625" style="1" customWidth="1"/>
    <col min="3" max="3" width="21.421875" style="1" customWidth="1"/>
    <col min="4" max="4" width="11.00390625" style="1" customWidth="1"/>
    <col min="5" max="5" width="10.00390625" style="1" customWidth="1"/>
    <col min="6" max="6" width="15.7109375" style="1" customWidth="1"/>
    <col min="7" max="7" width="17.421875" style="1" customWidth="1"/>
    <col min="8" max="8" width="10.8515625" style="1" customWidth="1"/>
    <col min="9" max="16384" width="8.8515625" style="1" customWidth="1"/>
  </cols>
  <sheetData>
    <row r="1" spans="1:8" s="5" customFormat="1" ht="36.75" customHeight="1">
      <c r="A1" s="402" t="s">
        <v>88</v>
      </c>
      <c r="B1" s="403"/>
      <c r="C1" s="403"/>
      <c r="D1" s="403"/>
      <c r="E1" s="403"/>
      <c r="F1" s="403"/>
      <c r="G1" s="403"/>
      <c r="H1" s="404"/>
    </row>
    <row r="2" spans="1:8" ht="24" customHeight="1" thickBot="1">
      <c r="A2" s="188" t="s">
        <v>84</v>
      </c>
      <c r="B2" s="190" t="s">
        <v>85</v>
      </c>
      <c r="C2" s="289">
        <f>DettaglioListe!W3</f>
        <v>44473.99761712963</v>
      </c>
      <c r="D2" s="189"/>
      <c r="E2" s="190" t="s">
        <v>20</v>
      </c>
      <c r="F2" s="190">
        <f>DettaglioListe!I3</f>
        <v>23</v>
      </c>
      <c r="G2" s="190" t="s">
        <v>18</v>
      </c>
      <c r="H2" s="263">
        <v>23</v>
      </c>
    </row>
    <row r="3" spans="1:8" s="35" customFormat="1" ht="38.25" customHeight="1">
      <c r="A3" s="399" t="s">
        <v>3</v>
      </c>
      <c r="B3" s="400"/>
      <c r="C3" s="401"/>
      <c r="D3" s="187">
        <f>DettaglioListe!$H$32</f>
        <v>1404</v>
      </c>
      <c r="E3" s="400" t="s">
        <v>26</v>
      </c>
      <c r="F3" s="405"/>
      <c r="G3" s="401"/>
      <c r="H3" s="172">
        <f>DettaglioListe!$O$32</f>
        <v>2521</v>
      </c>
    </row>
    <row r="4" spans="1:8" s="35" customFormat="1" ht="38.25" customHeight="1" thickBot="1">
      <c r="A4" s="357" t="s">
        <v>100</v>
      </c>
      <c r="B4" s="397"/>
      <c r="C4" s="370"/>
      <c r="D4" s="173">
        <f>DettaglioListe!$H$33</f>
        <v>0.1318557475582269</v>
      </c>
      <c r="E4" s="396" t="s">
        <v>107</v>
      </c>
      <c r="F4" s="397"/>
      <c r="G4" s="370"/>
      <c r="H4" s="173">
        <f>DettaglioListe!$O$33</f>
        <v>0.2367580766341097</v>
      </c>
    </row>
    <row r="5" spans="1:8" s="35" customFormat="1" ht="40.5" customHeight="1">
      <c r="A5" s="363" t="s">
        <v>4</v>
      </c>
      <c r="B5" s="394"/>
      <c r="C5" s="391"/>
      <c r="D5" s="174">
        <f>DettaglioListe!I32</f>
        <v>1461</v>
      </c>
      <c r="E5" s="393" t="s">
        <v>72</v>
      </c>
      <c r="F5" s="394"/>
      <c r="G5" s="391"/>
      <c r="H5" s="264">
        <f>+DettaglioListe!$P$32</f>
        <v>572</v>
      </c>
    </row>
    <row r="6" spans="1:8" s="35" customFormat="1" ht="40.5" customHeight="1" thickBot="1">
      <c r="A6" s="398" t="s">
        <v>101</v>
      </c>
      <c r="B6" s="374"/>
      <c r="C6" s="392"/>
      <c r="D6" s="175">
        <f>DettaglioListe!I33</f>
        <v>0.13720886551465064</v>
      </c>
      <c r="E6" s="373" t="s">
        <v>108</v>
      </c>
      <c r="F6" s="374"/>
      <c r="G6" s="392"/>
      <c r="H6" s="175">
        <f>+DettaglioListe!$P$33</f>
        <v>0.05371900826446281</v>
      </c>
    </row>
    <row r="7" spans="1:8" s="35" customFormat="1" ht="37.5" customHeight="1">
      <c r="A7" s="361" t="s">
        <v>5</v>
      </c>
      <c r="B7" s="395"/>
      <c r="C7" s="369"/>
      <c r="D7" s="172">
        <f>DettaglioListe!J32</f>
        <v>1419</v>
      </c>
      <c r="E7" s="379" t="s">
        <v>73</v>
      </c>
      <c r="F7" s="395"/>
      <c r="G7" s="369"/>
      <c r="H7" s="172">
        <f>DettaglioListe!$Q$32</f>
        <v>184</v>
      </c>
    </row>
    <row r="8" spans="1:8" s="35" customFormat="1" ht="37.5" customHeight="1" thickBot="1">
      <c r="A8" s="357" t="s">
        <v>102</v>
      </c>
      <c r="B8" s="397"/>
      <c r="C8" s="370"/>
      <c r="D8" s="173">
        <f>DettaglioListe!J33</f>
        <v>0.13326446280991736</v>
      </c>
      <c r="E8" s="396" t="s">
        <v>109</v>
      </c>
      <c r="F8" s="397"/>
      <c r="G8" s="370"/>
      <c r="H8" s="173">
        <f>DettaglioListe!$Q$33</f>
        <v>0.01728024042073629</v>
      </c>
    </row>
    <row r="9" spans="1:8" s="35" customFormat="1" ht="36.75" customHeight="1">
      <c r="A9" s="363" t="s">
        <v>6</v>
      </c>
      <c r="B9" s="394"/>
      <c r="C9" s="391"/>
      <c r="D9" s="174">
        <f>DettaglioListe!K32</f>
        <v>460</v>
      </c>
      <c r="E9" s="393" t="s">
        <v>94</v>
      </c>
      <c r="F9" s="394"/>
      <c r="G9" s="371"/>
      <c r="H9" s="174">
        <f>DettaglioListe!R$32</f>
        <v>337</v>
      </c>
    </row>
    <row r="10" spans="1:8" s="35" customFormat="1" ht="36.75" customHeight="1" thickBot="1">
      <c r="A10" s="398" t="s">
        <v>103</v>
      </c>
      <c r="B10" s="374"/>
      <c r="C10" s="392"/>
      <c r="D10" s="175">
        <f>DettaglioListe!K33</f>
        <v>0.043200601051840724</v>
      </c>
      <c r="E10" s="373" t="s">
        <v>80</v>
      </c>
      <c r="F10" s="374"/>
      <c r="G10" s="372"/>
      <c r="H10" s="175">
        <f>DettaglioListe!R$33</f>
        <v>0.031649135987978964</v>
      </c>
    </row>
    <row r="11" spans="1:8" s="35" customFormat="1" ht="39" customHeight="1">
      <c r="A11" s="377" t="s">
        <v>7</v>
      </c>
      <c r="B11" s="378"/>
      <c r="C11" s="375"/>
      <c r="D11" s="207">
        <f>DettaglioListe!$L$32</f>
        <v>261</v>
      </c>
      <c r="E11" s="379" t="s">
        <v>95</v>
      </c>
      <c r="F11" s="380"/>
      <c r="G11" s="375"/>
      <c r="H11" s="207">
        <f>DettaglioListe!S$32</f>
        <v>601</v>
      </c>
    </row>
    <row r="12" spans="1:8" s="35" customFormat="1" ht="45.75" customHeight="1" thickBot="1">
      <c r="A12" s="381" t="s">
        <v>104</v>
      </c>
      <c r="B12" s="382"/>
      <c r="C12" s="376"/>
      <c r="D12" s="208">
        <f>DettaglioListe!$L$33</f>
        <v>0.024511645379413975</v>
      </c>
      <c r="E12" s="383" t="s">
        <v>113</v>
      </c>
      <c r="F12" s="384"/>
      <c r="G12" s="376"/>
      <c r="H12" s="208">
        <f>DettaglioListe!$S$33</f>
        <v>0.05644252441773103</v>
      </c>
    </row>
    <row r="13" spans="1:8" s="35" customFormat="1" ht="39" customHeight="1">
      <c r="A13" s="363" t="s">
        <v>8</v>
      </c>
      <c r="B13" s="364"/>
      <c r="C13" s="367"/>
      <c r="D13" s="174">
        <f>DettaglioListe!$M$32</f>
        <v>321</v>
      </c>
      <c r="E13" s="363" t="s">
        <v>96</v>
      </c>
      <c r="F13" s="364"/>
      <c r="G13" s="353"/>
      <c r="H13" s="174">
        <f>DettaglioListe!T$32</f>
        <v>190</v>
      </c>
    </row>
    <row r="14" spans="1:8" s="35" customFormat="1" ht="39" customHeight="1" thickBot="1">
      <c r="A14" s="365" t="s">
        <v>105</v>
      </c>
      <c r="B14" s="366"/>
      <c r="C14" s="368"/>
      <c r="D14" s="262">
        <f>DettaglioListe!$M$33</f>
        <v>0.030146506386175807</v>
      </c>
      <c r="E14" s="365" t="s">
        <v>110</v>
      </c>
      <c r="F14" s="366"/>
      <c r="G14" s="354"/>
      <c r="H14" s="265">
        <f>DettaglioListe!T$33</f>
        <v>0.017843726521412473</v>
      </c>
    </row>
    <row r="15" spans="1:8" s="35" customFormat="1" ht="39" customHeight="1">
      <c r="A15" s="361" t="s">
        <v>9</v>
      </c>
      <c r="B15" s="362"/>
      <c r="C15" s="266"/>
      <c r="D15" s="207">
        <f>DettaglioListe!$N$32</f>
        <v>917</v>
      </c>
      <c r="E15" s="361"/>
      <c r="F15" s="362"/>
      <c r="G15" s="359"/>
      <c r="H15" s="267"/>
    </row>
    <row r="16" spans="1:8" s="35" customFormat="1" ht="39" customHeight="1" thickBot="1">
      <c r="A16" s="355" t="s">
        <v>106</v>
      </c>
      <c r="B16" s="356"/>
      <c r="C16" s="268"/>
      <c r="D16" s="269">
        <f>DettaglioListe!$N$33</f>
        <v>0.08611945905334335</v>
      </c>
      <c r="E16" s="357"/>
      <c r="F16" s="358"/>
      <c r="G16" s="360"/>
      <c r="H16" s="270"/>
    </row>
    <row r="17" spans="1:8" s="35" customFormat="1" ht="34.5" customHeight="1" thickBot="1">
      <c r="A17" s="387" t="s">
        <v>11</v>
      </c>
      <c r="B17" s="388"/>
      <c r="C17" s="271">
        <f>DettaglioListe!Y32</f>
        <v>101</v>
      </c>
      <c r="D17" s="272">
        <f>IF(DettaglioListe!$Y$32=0,,+DettaglioListe!$Y$32/DettaglioListe!G32)</f>
        <v>0.008547731888964117</v>
      </c>
      <c r="E17" s="387" t="s">
        <v>12</v>
      </c>
      <c r="F17" s="388"/>
      <c r="G17" s="271">
        <f>DettaglioListe!Z32</f>
        <v>297</v>
      </c>
      <c r="H17" s="272">
        <f>IF(DettaglioListe!$Z$32=0,,DettaglioListe!$Z$32/DettaglioListe!G32)</f>
        <v>0.025135409614082598</v>
      </c>
    </row>
    <row r="18" spans="1:8" ht="2.25" customHeight="1" thickBot="1">
      <c r="A18" s="176"/>
      <c r="B18" s="177"/>
      <c r="C18" s="178"/>
      <c r="D18" s="179"/>
      <c r="E18" s="180"/>
      <c r="F18" s="180"/>
      <c r="G18" s="181"/>
      <c r="H18" s="182"/>
    </row>
    <row r="19" spans="1:8" ht="18" customHeight="1">
      <c r="A19" s="273" t="s">
        <v>10</v>
      </c>
      <c r="B19" s="273"/>
      <c r="C19" s="274">
        <f>DettaglioListe!U32</f>
        <v>10648</v>
      </c>
      <c r="D19" s="275">
        <f>IF(C20=0,,+C19/C20)</f>
        <v>0.9011509817197021</v>
      </c>
      <c r="E19" s="389" t="s">
        <v>79</v>
      </c>
      <c r="F19" s="390"/>
      <c r="G19" s="276"/>
      <c r="H19" s="277"/>
    </row>
    <row r="20" spans="1:8" ht="18" customHeight="1" thickBot="1">
      <c r="A20" s="278" t="s">
        <v>34</v>
      </c>
      <c r="B20" s="278"/>
      <c r="C20" s="279">
        <f>+DettaglioListe!G32</f>
        <v>11816</v>
      </c>
      <c r="D20" s="280">
        <f>+DettaglioListe!G32/DettaglioListe!D32</f>
        <v>0.6527816142754544</v>
      </c>
      <c r="E20" s="385" t="s">
        <v>13</v>
      </c>
      <c r="F20" s="386"/>
      <c r="G20" s="281">
        <f>DettaglioListe!X32</f>
        <v>3</v>
      </c>
      <c r="H20" s="282">
        <f>IF(DettaglioListe!$AF$32=0,,+G20/DettaglioListe!$AF$32)</f>
        <v>0.00025389302640487475</v>
      </c>
    </row>
    <row r="21" ht="33" customHeight="1"/>
    <row r="22" ht="6" customHeight="1"/>
    <row r="25" ht="26.25" customHeight="1"/>
    <row r="29" ht="12.75">
      <c r="C29" s="4"/>
    </row>
  </sheetData>
  <sheetProtection/>
  <mergeCells count="46">
    <mergeCell ref="A1:H1"/>
    <mergeCell ref="E4:F4"/>
    <mergeCell ref="A4:B4"/>
    <mergeCell ref="G3:G4"/>
    <mergeCell ref="E3:F3"/>
    <mergeCell ref="A5:B5"/>
    <mergeCell ref="A6:B6"/>
    <mergeCell ref="C5:C6"/>
    <mergeCell ref="A3:B3"/>
    <mergeCell ref="C3:C4"/>
    <mergeCell ref="A8:B8"/>
    <mergeCell ref="C9:C10"/>
    <mergeCell ref="C7:C8"/>
    <mergeCell ref="A9:B9"/>
    <mergeCell ref="A10:B10"/>
    <mergeCell ref="A7:B7"/>
    <mergeCell ref="E20:F20"/>
    <mergeCell ref="E17:F17"/>
    <mergeCell ref="A17:B17"/>
    <mergeCell ref="E19:F19"/>
    <mergeCell ref="G5:G6"/>
    <mergeCell ref="E5:F5"/>
    <mergeCell ref="E6:F6"/>
    <mergeCell ref="E7:F7"/>
    <mergeCell ref="E8:F8"/>
    <mergeCell ref="E9:F9"/>
    <mergeCell ref="C13:C14"/>
    <mergeCell ref="G7:G8"/>
    <mergeCell ref="G9:G10"/>
    <mergeCell ref="E10:F10"/>
    <mergeCell ref="G11:G12"/>
    <mergeCell ref="A11:B11"/>
    <mergeCell ref="C11:C12"/>
    <mergeCell ref="E11:F11"/>
    <mergeCell ref="A12:B12"/>
    <mergeCell ref="E12:F12"/>
    <mergeCell ref="G13:G14"/>
    <mergeCell ref="A16:B16"/>
    <mergeCell ref="E16:F16"/>
    <mergeCell ref="G15:G16"/>
    <mergeCell ref="E15:F15"/>
    <mergeCell ref="A15:B15"/>
    <mergeCell ref="A13:B13"/>
    <mergeCell ref="E13:F13"/>
    <mergeCell ref="E14:F14"/>
    <mergeCell ref="A14:B1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4"/>
  <sheetViews>
    <sheetView tabSelected="1" zoomScalePageLayoutView="0" workbookViewId="0" topLeftCell="A1">
      <pane xSplit="7" ySplit="7" topLeftCell="K11" activePane="bottomRight" state="frozen"/>
      <selection pane="topLeft" activeCell="A1" sqref="A1"/>
      <selection pane="topRight" activeCell="H1" sqref="H1"/>
      <selection pane="bottomLeft" activeCell="A8" sqref="A8"/>
      <selection pane="bottomRight" activeCell="AD13" sqref="AD13"/>
    </sheetView>
  </sheetViews>
  <sheetFormatPr defaultColWidth="9.140625" defaultRowHeight="12.75"/>
  <cols>
    <col min="1" max="1" width="4.421875" style="2" customWidth="1"/>
    <col min="2" max="2" width="8.140625" style="1" customWidth="1"/>
    <col min="3" max="3" width="7.57421875" style="1" customWidth="1"/>
    <col min="4" max="5" width="8.8515625" style="1" customWidth="1"/>
    <col min="6" max="6" width="9.00390625" style="1" customWidth="1"/>
    <col min="7" max="7" width="8.57421875" style="1" customWidth="1"/>
    <col min="8" max="20" width="12.7109375" style="1" customWidth="1"/>
    <col min="21" max="21" width="9.140625" style="1" customWidth="1"/>
    <col min="22" max="23" width="8.140625" style="1" customWidth="1"/>
    <col min="24" max="24" width="6.140625" style="1" customWidth="1"/>
    <col min="25" max="26" width="7.28125" style="1" customWidth="1"/>
    <col min="27" max="28" width="7.7109375" style="1" customWidth="1"/>
    <col min="29" max="16384" width="9.140625" style="1" customWidth="1"/>
  </cols>
  <sheetData>
    <row r="1" spans="1:32" ht="12.75">
      <c r="A1" s="132"/>
      <c r="B1" s="132"/>
      <c r="C1" s="132" t="s">
        <v>21</v>
      </c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409"/>
      <c r="Y1" s="409"/>
      <c r="Z1" s="133"/>
      <c r="AA1" s="133"/>
      <c r="AB1" s="133"/>
      <c r="AC1" s="133"/>
      <c r="AD1" s="133"/>
      <c r="AE1" s="133"/>
      <c r="AF1" s="133"/>
    </row>
    <row r="2" spans="1:32" ht="12.75">
      <c r="A2" s="132"/>
      <c r="B2" s="133"/>
      <c r="C2" s="132" t="s">
        <v>90</v>
      </c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</row>
    <row r="3" spans="1:32" s="57" customFormat="1" ht="30" customHeight="1" thickBot="1">
      <c r="A3" s="134"/>
      <c r="B3" s="135"/>
      <c r="C3" s="134" t="s">
        <v>89</v>
      </c>
      <c r="D3" s="135"/>
      <c r="E3" s="135"/>
      <c r="F3" s="135"/>
      <c r="G3" s="135"/>
      <c r="H3" s="136" t="s">
        <v>17</v>
      </c>
      <c r="I3" s="136">
        <f>+COUNTIF(H8:H31,"&gt;0")</f>
        <v>23</v>
      </c>
      <c r="J3" s="136">
        <v>23</v>
      </c>
      <c r="K3" s="135"/>
      <c r="L3" s="410" t="s">
        <v>76</v>
      </c>
      <c r="M3" s="410"/>
      <c r="N3" s="410" t="str">
        <f>+AD32&amp;" su "&amp;+E32</f>
        <v>5777 su 5777</v>
      </c>
      <c r="O3" s="410"/>
      <c r="P3" s="410" t="s">
        <v>77</v>
      </c>
      <c r="Q3" s="410"/>
      <c r="R3" s="410"/>
      <c r="S3" s="410"/>
      <c r="T3" s="410"/>
      <c r="U3" s="410"/>
      <c r="W3" s="411">
        <f ca="1">+NOW()</f>
        <v>44473.99761712963</v>
      </c>
      <c r="X3" s="411"/>
      <c r="Y3" s="411"/>
      <c r="Z3" s="411"/>
      <c r="AA3" s="136"/>
      <c r="AB3" s="136"/>
      <c r="AC3" s="135"/>
      <c r="AD3" s="135"/>
      <c r="AE3" s="135"/>
      <c r="AF3" s="135"/>
    </row>
    <row r="4" spans="1:32" ht="39.75" customHeight="1">
      <c r="A4" s="246" t="s">
        <v>0</v>
      </c>
      <c r="B4" s="406" t="s">
        <v>1</v>
      </c>
      <c r="C4" s="407"/>
      <c r="D4" s="408"/>
      <c r="E4" s="406" t="s">
        <v>2</v>
      </c>
      <c r="F4" s="407"/>
      <c r="G4" s="408"/>
      <c r="H4" s="286" t="s">
        <v>3</v>
      </c>
      <c r="I4" s="284" t="s">
        <v>4</v>
      </c>
      <c r="J4" s="284" t="s">
        <v>5</v>
      </c>
      <c r="K4" s="284" t="s">
        <v>6</v>
      </c>
      <c r="L4" s="284" t="s">
        <v>7</v>
      </c>
      <c r="M4" s="284" t="s">
        <v>8</v>
      </c>
      <c r="N4" s="284" t="s">
        <v>9</v>
      </c>
      <c r="O4" s="284" t="s">
        <v>26</v>
      </c>
      <c r="P4" s="284" t="s">
        <v>72</v>
      </c>
      <c r="Q4" s="284" t="s">
        <v>73</v>
      </c>
      <c r="R4" s="284" t="s">
        <v>94</v>
      </c>
      <c r="S4" s="284" t="s">
        <v>95</v>
      </c>
      <c r="T4" s="284" t="s">
        <v>96</v>
      </c>
      <c r="U4" s="137" t="s">
        <v>10</v>
      </c>
      <c r="V4" s="138" t="s">
        <v>32</v>
      </c>
      <c r="W4" s="138" t="s">
        <v>31</v>
      </c>
      <c r="X4" s="138" t="s">
        <v>19</v>
      </c>
      <c r="Y4" s="138" t="s">
        <v>11</v>
      </c>
      <c r="Z4" s="138" t="s">
        <v>12</v>
      </c>
      <c r="AA4" s="138" t="s">
        <v>74</v>
      </c>
      <c r="AB4" s="138" t="s">
        <v>30</v>
      </c>
      <c r="AC4" s="133"/>
      <c r="AD4" s="133"/>
      <c r="AE4" s="133"/>
      <c r="AF4" s="133"/>
    </row>
    <row r="5" spans="1:32" s="3" customFormat="1" ht="43.5" customHeight="1">
      <c r="A5" s="247"/>
      <c r="B5" s="248"/>
      <c r="C5" s="139"/>
      <c r="D5" s="249"/>
      <c r="E5" s="248"/>
      <c r="F5" s="139"/>
      <c r="G5" s="249"/>
      <c r="H5" s="285" t="s">
        <v>100</v>
      </c>
      <c r="I5" s="283" t="s">
        <v>111</v>
      </c>
      <c r="J5" s="283" t="s">
        <v>102</v>
      </c>
      <c r="K5" s="283" t="s">
        <v>103</v>
      </c>
      <c r="L5" s="283" t="s">
        <v>104</v>
      </c>
      <c r="M5" s="283" t="s">
        <v>112</v>
      </c>
      <c r="N5" s="283" t="s">
        <v>106</v>
      </c>
      <c r="O5" s="283" t="s">
        <v>107</v>
      </c>
      <c r="P5" s="283" t="s">
        <v>108</v>
      </c>
      <c r="Q5" s="283" t="s">
        <v>109</v>
      </c>
      <c r="R5" s="283" t="s">
        <v>80</v>
      </c>
      <c r="S5" s="283" t="s">
        <v>113</v>
      </c>
      <c r="T5" s="283" t="s">
        <v>110</v>
      </c>
      <c r="U5" s="140"/>
      <c r="V5" s="138"/>
      <c r="W5" s="138" t="s">
        <v>27</v>
      </c>
      <c r="X5" s="138">
        <v>1</v>
      </c>
      <c r="Y5" s="138">
        <v>2</v>
      </c>
      <c r="Z5" s="138">
        <v>3</v>
      </c>
      <c r="AA5" s="141" t="s">
        <v>28</v>
      </c>
      <c r="AB5" s="141" t="s">
        <v>29</v>
      </c>
      <c r="AC5" s="142"/>
      <c r="AD5" s="142"/>
      <c r="AE5" s="142"/>
      <c r="AF5" s="142"/>
    </row>
    <row r="6" spans="1:32" ht="39.75" customHeight="1">
      <c r="A6" s="143"/>
      <c r="B6" s="144" t="s">
        <v>22</v>
      </c>
      <c r="C6" s="145" t="s">
        <v>23</v>
      </c>
      <c r="D6" s="146" t="s">
        <v>24</v>
      </c>
      <c r="E6" s="144" t="s">
        <v>22</v>
      </c>
      <c r="F6" s="145" t="s">
        <v>23</v>
      </c>
      <c r="G6" s="146" t="s">
        <v>24</v>
      </c>
      <c r="H6" s="254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287"/>
      <c r="V6" s="148"/>
      <c r="W6" s="148"/>
      <c r="X6" s="148"/>
      <c r="Y6" s="149"/>
      <c r="Z6" s="149"/>
      <c r="AA6" s="149"/>
      <c r="AB6" s="149"/>
      <c r="AC6" s="133"/>
      <c r="AD6" s="133"/>
      <c r="AE6" s="133"/>
      <c r="AF6" s="133"/>
    </row>
    <row r="7" spans="1:32" ht="15.75" customHeight="1" thickBot="1">
      <c r="A7" s="209"/>
      <c r="B7" s="250"/>
      <c r="C7" s="210"/>
      <c r="D7" s="251"/>
      <c r="E7" s="250"/>
      <c r="F7" s="210"/>
      <c r="G7" s="251"/>
      <c r="H7" s="255" t="s">
        <v>16</v>
      </c>
      <c r="I7" s="211" t="s">
        <v>16</v>
      </c>
      <c r="J7" s="211" t="s">
        <v>16</v>
      </c>
      <c r="K7" s="211" t="s">
        <v>16</v>
      </c>
      <c r="L7" s="211" t="s">
        <v>16</v>
      </c>
      <c r="M7" s="211" t="s">
        <v>16</v>
      </c>
      <c r="N7" s="211" t="s">
        <v>16</v>
      </c>
      <c r="O7" s="211" t="s">
        <v>16</v>
      </c>
      <c r="P7" s="211" t="s">
        <v>16</v>
      </c>
      <c r="Q7" s="211" t="s">
        <v>16</v>
      </c>
      <c r="R7" s="211" t="s">
        <v>16</v>
      </c>
      <c r="S7" s="211" t="s">
        <v>16</v>
      </c>
      <c r="T7" s="211" t="s">
        <v>16</v>
      </c>
      <c r="U7" s="212"/>
      <c r="V7" s="213"/>
      <c r="W7" s="213"/>
      <c r="X7" s="213"/>
      <c r="Y7" s="214"/>
      <c r="Z7" s="214"/>
      <c r="AA7" s="214"/>
      <c r="AB7" s="214"/>
      <c r="AC7" s="142" t="s">
        <v>25</v>
      </c>
      <c r="AD7" s="133"/>
      <c r="AE7" s="133"/>
      <c r="AF7" s="133"/>
    </row>
    <row r="8" spans="1:32" ht="22.5" customHeight="1">
      <c r="A8" s="215">
        <v>1</v>
      </c>
      <c r="B8" s="216">
        <v>405</v>
      </c>
      <c r="C8" s="216">
        <v>424</v>
      </c>
      <c r="D8" s="217">
        <f>C8+B8</f>
        <v>829</v>
      </c>
      <c r="E8" s="257">
        <v>170</v>
      </c>
      <c r="F8" s="218">
        <v>175</v>
      </c>
      <c r="G8" s="219">
        <f aca="true" t="shared" si="0" ref="G8:G32">F8+E8</f>
        <v>345</v>
      </c>
      <c r="H8" s="220">
        <v>38</v>
      </c>
      <c r="I8" s="220">
        <v>50</v>
      </c>
      <c r="J8" s="220">
        <v>36</v>
      </c>
      <c r="K8" s="220">
        <v>11</v>
      </c>
      <c r="L8" s="220">
        <v>2</v>
      </c>
      <c r="M8" s="220">
        <v>12</v>
      </c>
      <c r="N8" s="220">
        <v>34</v>
      </c>
      <c r="O8" s="220">
        <v>58</v>
      </c>
      <c r="P8" s="220">
        <v>10</v>
      </c>
      <c r="Q8" s="220">
        <v>3</v>
      </c>
      <c r="R8" s="220">
        <v>24</v>
      </c>
      <c r="S8" s="220">
        <v>21</v>
      </c>
      <c r="T8" s="220">
        <v>13</v>
      </c>
      <c r="U8" s="221">
        <f aca="true" t="shared" si="1" ref="U8:U19">SUM(N8,M8,L8,K8,J8,I8,H8,O8,P8,Q8,R8,S8,T8)</f>
        <v>312</v>
      </c>
      <c r="V8" s="222">
        <f>+DettaglioSindaco!P8</f>
        <v>23</v>
      </c>
      <c r="W8" s="222">
        <f>+U8+V8</f>
        <v>335</v>
      </c>
      <c r="X8" s="223">
        <f>+DettaglioSindaco!Q8</f>
        <v>0</v>
      </c>
      <c r="Y8" s="224">
        <f>+DettaglioSindaco!R8</f>
        <v>1</v>
      </c>
      <c r="Z8" s="224">
        <f>+DettaglioSindaco!S8</f>
        <v>9</v>
      </c>
      <c r="AA8" s="225">
        <f>+X8+Y8+Z8</f>
        <v>10</v>
      </c>
      <c r="AB8" s="226">
        <f aca="true" t="shared" si="2" ref="AB8:AB19">+W8+AA8</f>
        <v>345</v>
      </c>
      <c r="AC8" s="159">
        <f aca="true" t="shared" si="3" ref="AC8:AC19">AB8-G8</f>
        <v>0</v>
      </c>
      <c r="AD8" s="160">
        <f aca="true" t="shared" si="4" ref="AD8:AD31">IF(H8&gt;0,E8,0)</f>
        <v>170</v>
      </c>
      <c r="AE8" s="160">
        <f aca="true" t="shared" si="5" ref="AE8:AE31">IF(H8&gt;0,F8,0)</f>
        <v>175</v>
      </c>
      <c r="AF8" s="160"/>
    </row>
    <row r="9" spans="1:32" ht="22.5" customHeight="1">
      <c r="A9" s="227">
        <v>2</v>
      </c>
      <c r="B9" s="150">
        <v>355</v>
      </c>
      <c r="C9" s="150">
        <v>341</v>
      </c>
      <c r="D9" s="151">
        <f aca="true" t="shared" si="6" ref="D9:D31">C9+B9</f>
        <v>696</v>
      </c>
      <c r="E9" s="258">
        <v>213</v>
      </c>
      <c r="F9" s="53">
        <v>206</v>
      </c>
      <c r="G9" s="153">
        <f t="shared" si="0"/>
        <v>419</v>
      </c>
      <c r="H9" s="55">
        <v>62</v>
      </c>
      <c r="I9" s="56">
        <v>58</v>
      </c>
      <c r="J9" s="56">
        <v>40</v>
      </c>
      <c r="K9" s="56">
        <v>7</v>
      </c>
      <c r="L9" s="56">
        <v>4</v>
      </c>
      <c r="M9" s="56">
        <v>16</v>
      </c>
      <c r="N9" s="56">
        <v>29</v>
      </c>
      <c r="O9" s="56">
        <v>81</v>
      </c>
      <c r="P9" s="55">
        <v>23</v>
      </c>
      <c r="Q9" s="56">
        <v>6</v>
      </c>
      <c r="R9" s="56">
        <v>9</v>
      </c>
      <c r="S9" s="56">
        <v>29</v>
      </c>
      <c r="T9" s="56">
        <v>15</v>
      </c>
      <c r="U9" s="154">
        <f t="shared" si="1"/>
        <v>379</v>
      </c>
      <c r="V9" s="155">
        <f>+DettaglioSindaco!P9</f>
        <v>30</v>
      </c>
      <c r="W9" s="155">
        <f aca="true" t="shared" si="7" ref="W9:W31">+U9+V9</f>
        <v>409</v>
      </c>
      <c r="X9" s="156">
        <f>+DettaglioSindaco!Q9</f>
        <v>0</v>
      </c>
      <c r="Y9" s="54">
        <f>+DettaglioSindaco!R9</f>
        <v>4</v>
      </c>
      <c r="Z9" s="54">
        <f>+DettaglioSindaco!S9</f>
        <v>6</v>
      </c>
      <c r="AA9" s="158">
        <f aca="true" t="shared" si="8" ref="AA9:AA31">+X9+Y9+Z9</f>
        <v>10</v>
      </c>
      <c r="AB9" s="228">
        <f t="shared" si="2"/>
        <v>419</v>
      </c>
      <c r="AC9" s="159">
        <f t="shared" si="3"/>
        <v>0</v>
      </c>
      <c r="AD9" s="160">
        <f t="shared" si="4"/>
        <v>213</v>
      </c>
      <c r="AE9" s="160">
        <f t="shared" si="5"/>
        <v>206</v>
      </c>
      <c r="AF9" s="160"/>
    </row>
    <row r="10" spans="1:32" ht="22.5" customHeight="1">
      <c r="A10" s="227">
        <v>3</v>
      </c>
      <c r="B10" s="150">
        <v>443</v>
      </c>
      <c r="C10" s="150">
        <v>509</v>
      </c>
      <c r="D10" s="151">
        <f t="shared" si="6"/>
        <v>952</v>
      </c>
      <c r="E10" s="258">
        <v>336</v>
      </c>
      <c r="F10" s="53">
        <v>366</v>
      </c>
      <c r="G10" s="153">
        <f t="shared" si="0"/>
        <v>702</v>
      </c>
      <c r="H10" s="55">
        <v>112</v>
      </c>
      <c r="I10" s="56">
        <v>78</v>
      </c>
      <c r="J10" s="56">
        <v>128</v>
      </c>
      <c r="K10" s="56">
        <v>39</v>
      </c>
      <c r="L10" s="56">
        <v>8</v>
      </c>
      <c r="M10" s="56">
        <v>12</v>
      </c>
      <c r="N10" s="56">
        <v>47</v>
      </c>
      <c r="O10" s="56">
        <v>131</v>
      </c>
      <c r="P10" s="55">
        <v>25</v>
      </c>
      <c r="Q10" s="56">
        <v>20</v>
      </c>
      <c r="R10" s="56">
        <v>15</v>
      </c>
      <c r="S10" s="56">
        <v>30</v>
      </c>
      <c r="T10" s="56">
        <v>6</v>
      </c>
      <c r="U10" s="154">
        <f t="shared" si="1"/>
        <v>651</v>
      </c>
      <c r="V10" s="155">
        <f>+DettaglioSindaco!P10</f>
        <v>32</v>
      </c>
      <c r="W10" s="155">
        <f t="shared" si="7"/>
        <v>683</v>
      </c>
      <c r="X10" s="156">
        <f>+DettaglioSindaco!Q10</f>
        <v>0</v>
      </c>
      <c r="Y10" s="54">
        <f>+DettaglioSindaco!R10</f>
        <v>6</v>
      </c>
      <c r="Z10" s="54">
        <f>+DettaglioSindaco!S10</f>
        <v>13</v>
      </c>
      <c r="AA10" s="158">
        <f t="shared" si="8"/>
        <v>19</v>
      </c>
      <c r="AB10" s="228">
        <f t="shared" si="2"/>
        <v>702</v>
      </c>
      <c r="AC10" s="159">
        <f t="shared" si="3"/>
        <v>0</v>
      </c>
      <c r="AD10" s="160">
        <f t="shared" si="4"/>
        <v>336</v>
      </c>
      <c r="AE10" s="160">
        <f t="shared" si="5"/>
        <v>366</v>
      </c>
      <c r="AF10" s="160"/>
    </row>
    <row r="11" spans="1:32" ht="22.5" customHeight="1">
      <c r="A11" s="227">
        <v>4</v>
      </c>
      <c r="B11" s="150">
        <v>290</v>
      </c>
      <c r="C11" s="150">
        <v>302</v>
      </c>
      <c r="D11" s="151">
        <f t="shared" si="6"/>
        <v>592</v>
      </c>
      <c r="E11" s="258">
        <v>174</v>
      </c>
      <c r="F11" s="53">
        <v>179</v>
      </c>
      <c r="G11" s="153">
        <f t="shared" si="0"/>
        <v>353</v>
      </c>
      <c r="H11" s="55">
        <v>33</v>
      </c>
      <c r="I11" s="56">
        <v>60</v>
      </c>
      <c r="J11" s="56">
        <v>34</v>
      </c>
      <c r="K11" s="56">
        <v>16</v>
      </c>
      <c r="L11" s="56">
        <v>2</v>
      </c>
      <c r="M11" s="56">
        <v>7</v>
      </c>
      <c r="N11" s="56">
        <v>31</v>
      </c>
      <c r="O11" s="56">
        <v>59</v>
      </c>
      <c r="P11" s="55">
        <v>15</v>
      </c>
      <c r="Q11" s="56">
        <v>8</v>
      </c>
      <c r="R11" s="56">
        <v>9</v>
      </c>
      <c r="S11" s="56">
        <v>20</v>
      </c>
      <c r="T11" s="56">
        <v>19</v>
      </c>
      <c r="U11" s="154">
        <f t="shared" si="1"/>
        <v>313</v>
      </c>
      <c r="V11" s="155">
        <f>+DettaglioSindaco!P11</f>
        <v>34</v>
      </c>
      <c r="W11" s="155">
        <f t="shared" si="7"/>
        <v>347</v>
      </c>
      <c r="X11" s="156">
        <f>+DettaglioSindaco!Q11</f>
        <v>0</v>
      </c>
      <c r="Y11" s="54">
        <f>+DettaglioSindaco!R11</f>
        <v>3</v>
      </c>
      <c r="Z11" s="54">
        <f>+DettaglioSindaco!S11</f>
        <v>3</v>
      </c>
      <c r="AA11" s="158">
        <f t="shared" si="8"/>
        <v>6</v>
      </c>
      <c r="AB11" s="228">
        <f t="shared" si="2"/>
        <v>353</v>
      </c>
      <c r="AC11" s="159">
        <f t="shared" si="3"/>
        <v>0</v>
      </c>
      <c r="AD11" s="160">
        <f t="shared" si="4"/>
        <v>174</v>
      </c>
      <c r="AE11" s="160">
        <f t="shared" si="5"/>
        <v>179</v>
      </c>
      <c r="AF11" s="160"/>
    </row>
    <row r="12" spans="1:32" ht="22.5" customHeight="1">
      <c r="A12" s="227">
        <v>5</v>
      </c>
      <c r="B12" s="150">
        <v>364</v>
      </c>
      <c r="C12" s="150">
        <v>393</v>
      </c>
      <c r="D12" s="151">
        <f t="shared" si="6"/>
        <v>757</v>
      </c>
      <c r="E12" s="258">
        <v>228</v>
      </c>
      <c r="F12" s="53">
        <v>264</v>
      </c>
      <c r="G12" s="153">
        <f t="shared" si="0"/>
        <v>492</v>
      </c>
      <c r="H12" s="55">
        <v>40</v>
      </c>
      <c r="I12" s="56">
        <v>60</v>
      </c>
      <c r="J12" s="56">
        <v>61</v>
      </c>
      <c r="K12" s="56">
        <v>24</v>
      </c>
      <c r="L12" s="56">
        <v>1</v>
      </c>
      <c r="M12" s="56">
        <v>17</v>
      </c>
      <c r="N12" s="56">
        <v>36</v>
      </c>
      <c r="O12" s="56">
        <v>113</v>
      </c>
      <c r="P12" s="55">
        <v>27</v>
      </c>
      <c r="Q12" s="56">
        <v>3</v>
      </c>
      <c r="R12" s="56">
        <v>11</v>
      </c>
      <c r="S12" s="56">
        <v>41</v>
      </c>
      <c r="T12" s="56">
        <v>3</v>
      </c>
      <c r="U12" s="154">
        <f t="shared" si="1"/>
        <v>437</v>
      </c>
      <c r="V12" s="155">
        <f>+DettaglioSindaco!P12</f>
        <v>40</v>
      </c>
      <c r="W12" s="155">
        <f t="shared" si="7"/>
        <v>477</v>
      </c>
      <c r="X12" s="156">
        <f>+DettaglioSindaco!Q12</f>
        <v>0</v>
      </c>
      <c r="Y12" s="54">
        <f>+DettaglioSindaco!R12</f>
        <v>2</v>
      </c>
      <c r="Z12" s="54">
        <f>+DettaglioSindaco!S12</f>
        <v>13</v>
      </c>
      <c r="AA12" s="158">
        <f t="shared" si="8"/>
        <v>15</v>
      </c>
      <c r="AB12" s="228">
        <f t="shared" si="2"/>
        <v>492</v>
      </c>
      <c r="AC12" s="159">
        <f t="shared" si="3"/>
        <v>0</v>
      </c>
      <c r="AD12" s="160">
        <f t="shared" si="4"/>
        <v>228</v>
      </c>
      <c r="AE12" s="160">
        <f t="shared" si="5"/>
        <v>264</v>
      </c>
      <c r="AF12" s="160"/>
    </row>
    <row r="13" spans="1:32" ht="22.5" customHeight="1">
      <c r="A13" s="227">
        <v>6</v>
      </c>
      <c r="B13" s="150">
        <v>360</v>
      </c>
      <c r="C13" s="150">
        <v>390</v>
      </c>
      <c r="D13" s="151">
        <f t="shared" si="6"/>
        <v>750</v>
      </c>
      <c r="E13" s="258">
        <v>257</v>
      </c>
      <c r="F13" s="53">
        <v>269</v>
      </c>
      <c r="G13" s="153">
        <f t="shared" si="0"/>
        <v>526</v>
      </c>
      <c r="H13" s="55">
        <v>59</v>
      </c>
      <c r="I13" s="56">
        <v>77</v>
      </c>
      <c r="J13" s="56">
        <v>64</v>
      </c>
      <c r="K13" s="56">
        <v>21</v>
      </c>
      <c r="L13" s="56">
        <v>3</v>
      </c>
      <c r="M13" s="56">
        <v>15</v>
      </c>
      <c r="N13" s="56">
        <v>34</v>
      </c>
      <c r="O13" s="56">
        <v>115</v>
      </c>
      <c r="P13" s="55">
        <v>38</v>
      </c>
      <c r="Q13" s="56">
        <v>12</v>
      </c>
      <c r="R13" s="56">
        <v>11</v>
      </c>
      <c r="S13" s="56">
        <v>34</v>
      </c>
      <c r="T13" s="56">
        <v>5</v>
      </c>
      <c r="U13" s="154">
        <f t="shared" si="1"/>
        <v>488</v>
      </c>
      <c r="V13" s="155">
        <f>+DettaglioSindaco!P13</f>
        <v>23</v>
      </c>
      <c r="W13" s="155">
        <f>+U13+V13</f>
        <v>511</v>
      </c>
      <c r="X13" s="156">
        <f>+DettaglioSindaco!Q13</f>
        <v>0</v>
      </c>
      <c r="Y13" s="54">
        <f>+DettaglioSindaco!R13</f>
        <v>4</v>
      </c>
      <c r="Z13" s="54">
        <f>+DettaglioSindaco!S13</f>
        <v>11</v>
      </c>
      <c r="AA13" s="158">
        <f t="shared" si="8"/>
        <v>15</v>
      </c>
      <c r="AB13" s="228">
        <f t="shared" si="2"/>
        <v>526</v>
      </c>
      <c r="AC13" s="159">
        <f t="shared" si="3"/>
        <v>0</v>
      </c>
      <c r="AD13" s="160">
        <f t="shared" si="4"/>
        <v>257</v>
      </c>
      <c r="AE13" s="160">
        <f t="shared" si="5"/>
        <v>269</v>
      </c>
      <c r="AF13" s="160"/>
    </row>
    <row r="14" spans="1:32" ht="22.5" customHeight="1">
      <c r="A14" s="227">
        <v>7</v>
      </c>
      <c r="B14" s="150">
        <v>350</v>
      </c>
      <c r="C14" s="150">
        <v>380</v>
      </c>
      <c r="D14" s="151">
        <f t="shared" si="6"/>
        <v>730</v>
      </c>
      <c r="E14" s="258">
        <v>235</v>
      </c>
      <c r="F14" s="53">
        <v>263</v>
      </c>
      <c r="G14" s="153">
        <f t="shared" si="0"/>
        <v>498</v>
      </c>
      <c r="H14" s="55">
        <v>45</v>
      </c>
      <c r="I14" s="56">
        <v>75</v>
      </c>
      <c r="J14" s="56">
        <v>59</v>
      </c>
      <c r="K14" s="56">
        <v>31</v>
      </c>
      <c r="L14" s="56">
        <v>4</v>
      </c>
      <c r="M14" s="56">
        <v>21</v>
      </c>
      <c r="N14" s="56">
        <v>23</v>
      </c>
      <c r="O14" s="56">
        <v>105</v>
      </c>
      <c r="P14" s="55">
        <v>36</v>
      </c>
      <c r="Q14" s="56">
        <v>11</v>
      </c>
      <c r="R14" s="56">
        <v>12</v>
      </c>
      <c r="S14" s="56">
        <v>23</v>
      </c>
      <c r="T14" s="56">
        <v>5</v>
      </c>
      <c r="U14" s="154">
        <f t="shared" si="1"/>
        <v>450</v>
      </c>
      <c r="V14" s="155">
        <f>+DettaglioSindaco!P14</f>
        <v>38</v>
      </c>
      <c r="W14" s="155">
        <f t="shared" si="7"/>
        <v>488</v>
      </c>
      <c r="X14" s="156">
        <f>+DettaglioSindaco!Q14</f>
        <v>0</v>
      </c>
      <c r="Y14" s="54">
        <f>+DettaglioSindaco!R14</f>
        <v>5</v>
      </c>
      <c r="Z14" s="54">
        <f>+DettaglioSindaco!S14</f>
        <v>5</v>
      </c>
      <c r="AA14" s="158">
        <f t="shared" si="8"/>
        <v>10</v>
      </c>
      <c r="AB14" s="228">
        <f t="shared" si="2"/>
        <v>498</v>
      </c>
      <c r="AC14" s="159">
        <f t="shared" si="3"/>
        <v>0</v>
      </c>
      <c r="AD14" s="160">
        <f t="shared" si="4"/>
        <v>235</v>
      </c>
      <c r="AE14" s="160">
        <f t="shared" si="5"/>
        <v>263</v>
      </c>
      <c r="AF14" s="160"/>
    </row>
    <row r="15" spans="1:32" ht="22.5" customHeight="1">
      <c r="A15" s="227">
        <v>8</v>
      </c>
      <c r="B15" s="150">
        <v>463</v>
      </c>
      <c r="C15" s="150">
        <v>505</v>
      </c>
      <c r="D15" s="151">
        <f t="shared" si="6"/>
        <v>968</v>
      </c>
      <c r="E15" s="258">
        <v>310</v>
      </c>
      <c r="F15" s="53">
        <v>315</v>
      </c>
      <c r="G15" s="153">
        <f t="shared" si="0"/>
        <v>625</v>
      </c>
      <c r="H15" s="55">
        <v>67</v>
      </c>
      <c r="I15" s="56">
        <v>84</v>
      </c>
      <c r="J15" s="56">
        <v>92</v>
      </c>
      <c r="K15" s="56">
        <v>28</v>
      </c>
      <c r="L15" s="56">
        <v>5</v>
      </c>
      <c r="M15" s="56">
        <v>17</v>
      </c>
      <c r="N15" s="56">
        <v>53</v>
      </c>
      <c r="O15" s="56">
        <v>111</v>
      </c>
      <c r="P15" s="55">
        <v>22</v>
      </c>
      <c r="Q15" s="56">
        <v>14</v>
      </c>
      <c r="R15" s="56">
        <v>17</v>
      </c>
      <c r="S15" s="56">
        <v>45</v>
      </c>
      <c r="T15" s="56">
        <v>9</v>
      </c>
      <c r="U15" s="154">
        <f t="shared" si="1"/>
        <v>564</v>
      </c>
      <c r="V15" s="155">
        <f>+DettaglioSindaco!P15</f>
        <v>46</v>
      </c>
      <c r="W15" s="155">
        <f t="shared" si="7"/>
        <v>610</v>
      </c>
      <c r="X15" s="156">
        <f>+DettaglioSindaco!Q15</f>
        <v>0</v>
      </c>
      <c r="Y15" s="54">
        <f>+DettaglioSindaco!R15</f>
        <v>2</v>
      </c>
      <c r="Z15" s="54">
        <f>+DettaglioSindaco!S15</f>
        <v>13</v>
      </c>
      <c r="AA15" s="158">
        <f t="shared" si="8"/>
        <v>15</v>
      </c>
      <c r="AB15" s="228">
        <f t="shared" si="2"/>
        <v>625</v>
      </c>
      <c r="AC15" s="159">
        <f t="shared" si="3"/>
        <v>0</v>
      </c>
      <c r="AD15" s="160">
        <f t="shared" si="4"/>
        <v>310</v>
      </c>
      <c r="AE15" s="160">
        <f t="shared" si="5"/>
        <v>315</v>
      </c>
      <c r="AF15" s="160"/>
    </row>
    <row r="16" spans="1:32" ht="22.5" customHeight="1">
      <c r="A16" s="227">
        <v>9</v>
      </c>
      <c r="B16" s="150">
        <v>420</v>
      </c>
      <c r="C16" s="150">
        <v>483</v>
      </c>
      <c r="D16" s="151">
        <f t="shared" si="6"/>
        <v>903</v>
      </c>
      <c r="E16" s="258">
        <v>283</v>
      </c>
      <c r="F16" s="53">
        <v>318</v>
      </c>
      <c r="G16" s="153">
        <f t="shared" si="0"/>
        <v>601</v>
      </c>
      <c r="H16" s="55">
        <v>57</v>
      </c>
      <c r="I16" s="56">
        <v>71</v>
      </c>
      <c r="J16" s="56">
        <v>70</v>
      </c>
      <c r="K16" s="56">
        <v>18</v>
      </c>
      <c r="L16" s="56">
        <v>1</v>
      </c>
      <c r="M16" s="56">
        <v>16</v>
      </c>
      <c r="N16" s="56">
        <v>43</v>
      </c>
      <c r="O16" s="56">
        <v>155</v>
      </c>
      <c r="P16" s="55">
        <v>28</v>
      </c>
      <c r="Q16" s="56">
        <v>16</v>
      </c>
      <c r="R16" s="56">
        <v>14</v>
      </c>
      <c r="S16" s="56">
        <v>41</v>
      </c>
      <c r="T16" s="56">
        <v>12</v>
      </c>
      <c r="U16" s="154">
        <f t="shared" si="1"/>
        <v>542</v>
      </c>
      <c r="V16" s="155">
        <f>+DettaglioSindaco!P16</f>
        <v>35</v>
      </c>
      <c r="W16" s="155">
        <f t="shared" si="7"/>
        <v>577</v>
      </c>
      <c r="X16" s="156">
        <f>+DettaglioSindaco!Q16</f>
        <v>0</v>
      </c>
      <c r="Y16" s="54">
        <f>+DettaglioSindaco!R16</f>
        <v>10</v>
      </c>
      <c r="Z16" s="54">
        <f>+DettaglioSindaco!S16</f>
        <v>14</v>
      </c>
      <c r="AA16" s="158">
        <f t="shared" si="8"/>
        <v>24</v>
      </c>
      <c r="AB16" s="228">
        <f t="shared" si="2"/>
        <v>601</v>
      </c>
      <c r="AC16" s="159">
        <f t="shared" si="3"/>
        <v>0</v>
      </c>
      <c r="AD16" s="160">
        <f t="shared" si="4"/>
        <v>283</v>
      </c>
      <c r="AE16" s="160">
        <f t="shared" si="5"/>
        <v>318</v>
      </c>
      <c r="AF16" s="160"/>
    </row>
    <row r="17" spans="1:32" ht="22.5" customHeight="1">
      <c r="A17" s="227">
        <v>10</v>
      </c>
      <c r="B17" s="150">
        <v>452</v>
      </c>
      <c r="C17" s="150">
        <v>462</v>
      </c>
      <c r="D17" s="151">
        <f t="shared" si="6"/>
        <v>914</v>
      </c>
      <c r="E17" s="258">
        <v>313</v>
      </c>
      <c r="F17" s="53">
        <v>306</v>
      </c>
      <c r="G17" s="153">
        <f t="shared" si="0"/>
        <v>619</v>
      </c>
      <c r="H17" s="55">
        <v>63</v>
      </c>
      <c r="I17" s="56">
        <v>85</v>
      </c>
      <c r="J17" s="56">
        <v>86</v>
      </c>
      <c r="K17" s="56">
        <v>19</v>
      </c>
      <c r="L17" s="56">
        <v>3</v>
      </c>
      <c r="M17" s="56">
        <v>12</v>
      </c>
      <c r="N17" s="56">
        <v>52</v>
      </c>
      <c r="O17" s="56">
        <v>139</v>
      </c>
      <c r="P17" s="55">
        <v>16</v>
      </c>
      <c r="Q17" s="56">
        <v>8</v>
      </c>
      <c r="R17" s="56">
        <v>11</v>
      </c>
      <c r="S17" s="56">
        <v>44</v>
      </c>
      <c r="T17" s="56">
        <v>10</v>
      </c>
      <c r="U17" s="154">
        <f t="shared" si="1"/>
        <v>548</v>
      </c>
      <c r="V17" s="155">
        <f>+DettaglioSindaco!P17</f>
        <v>51</v>
      </c>
      <c r="W17" s="155">
        <f t="shared" si="7"/>
        <v>599</v>
      </c>
      <c r="X17" s="156">
        <f>+DettaglioSindaco!Q17</f>
        <v>0</v>
      </c>
      <c r="Y17" s="54">
        <f>+DettaglioSindaco!R17</f>
        <v>4</v>
      </c>
      <c r="Z17" s="54">
        <f>+DettaglioSindaco!S17</f>
        <v>16</v>
      </c>
      <c r="AA17" s="158">
        <f t="shared" si="8"/>
        <v>20</v>
      </c>
      <c r="AB17" s="228">
        <f t="shared" si="2"/>
        <v>619</v>
      </c>
      <c r="AC17" s="159">
        <f t="shared" si="3"/>
        <v>0</v>
      </c>
      <c r="AD17" s="160">
        <f t="shared" si="4"/>
        <v>313</v>
      </c>
      <c r="AE17" s="160">
        <f t="shared" si="5"/>
        <v>306</v>
      </c>
      <c r="AF17" s="160"/>
    </row>
    <row r="18" spans="1:32" ht="22.5" customHeight="1">
      <c r="A18" s="227">
        <v>11</v>
      </c>
      <c r="B18" s="150">
        <v>449</v>
      </c>
      <c r="C18" s="150">
        <v>477</v>
      </c>
      <c r="D18" s="151">
        <f t="shared" si="6"/>
        <v>926</v>
      </c>
      <c r="E18" s="258">
        <v>283</v>
      </c>
      <c r="F18" s="53">
        <v>296</v>
      </c>
      <c r="G18" s="153">
        <f t="shared" si="0"/>
        <v>579</v>
      </c>
      <c r="H18" s="55">
        <v>60</v>
      </c>
      <c r="I18" s="56">
        <v>103</v>
      </c>
      <c r="J18" s="56">
        <v>70</v>
      </c>
      <c r="K18" s="56">
        <v>21</v>
      </c>
      <c r="L18" s="56">
        <v>3</v>
      </c>
      <c r="M18" s="56">
        <v>15</v>
      </c>
      <c r="N18" s="56">
        <v>53</v>
      </c>
      <c r="O18" s="56">
        <v>93</v>
      </c>
      <c r="P18" s="55">
        <v>32</v>
      </c>
      <c r="Q18" s="56">
        <v>7</v>
      </c>
      <c r="R18" s="56">
        <v>14</v>
      </c>
      <c r="S18" s="56">
        <v>25</v>
      </c>
      <c r="T18" s="56">
        <v>23</v>
      </c>
      <c r="U18" s="154">
        <f t="shared" si="1"/>
        <v>519</v>
      </c>
      <c r="V18" s="155">
        <f>+DettaglioSindaco!P18</f>
        <v>22</v>
      </c>
      <c r="W18" s="155">
        <f t="shared" si="7"/>
        <v>541</v>
      </c>
      <c r="X18" s="156">
        <f>+DettaglioSindaco!Q18</f>
        <v>0</v>
      </c>
      <c r="Y18" s="54">
        <f>+DettaglioSindaco!R18</f>
        <v>4</v>
      </c>
      <c r="Z18" s="54">
        <f>+DettaglioSindaco!S18</f>
        <v>34</v>
      </c>
      <c r="AA18" s="158">
        <f t="shared" si="8"/>
        <v>38</v>
      </c>
      <c r="AB18" s="228">
        <f t="shared" si="2"/>
        <v>579</v>
      </c>
      <c r="AC18" s="159">
        <f t="shared" si="3"/>
        <v>0</v>
      </c>
      <c r="AD18" s="160">
        <f t="shared" si="4"/>
        <v>283</v>
      </c>
      <c r="AE18" s="160">
        <f t="shared" si="5"/>
        <v>296</v>
      </c>
      <c r="AF18" s="160"/>
    </row>
    <row r="19" spans="1:32" ht="22.5" customHeight="1">
      <c r="A19" s="227">
        <v>12</v>
      </c>
      <c r="B19" s="150">
        <v>344</v>
      </c>
      <c r="C19" s="150">
        <v>390</v>
      </c>
      <c r="D19" s="151">
        <f t="shared" si="6"/>
        <v>734</v>
      </c>
      <c r="E19" s="258">
        <v>243</v>
      </c>
      <c r="F19" s="53">
        <v>272</v>
      </c>
      <c r="G19" s="153">
        <f t="shared" si="0"/>
        <v>515</v>
      </c>
      <c r="H19" s="55">
        <v>53</v>
      </c>
      <c r="I19" s="56">
        <v>68</v>
      </c>
      <c r="J19" s="56">
        <v>49</v>
      </c>
      <c r="K19" s="56">
        <v>21</v>
      </c>
      <c r="L19" s="56">
        <v>1</v>
      </c>
      <c r="M19" s="56">
        <v>10</v>
      </c>
      <c r="N19" s="56">
        <v>37</v>
      </c>
      <c r="O19" s="56">
        <v>123</v>
      </c>
      <c r="P19" s="55">
        <v>37</v>
      </c>
      <c r="Q19" s="56">
        <v>9</v>
      </c>
      <c r="R19" s="56">
        <v>25</v>
      </c>
      <c r="S19" s="56">
        <v>29</v>
      </c>
      <c r="T19" s="56">
        <v>8</v>
      </c>
      <c r="U19" s="154">
        <f t="shared" si="1"/>
        <v>470</v>
      </c>
      <c r="V19" s="155">
        <f>+DettaglioSindaco!P19</f>
        <v>36</v>
      </c>
      <c r="W19" s="155">
        <f t="shared" si="7"/>
        <v>506</v>
      </c>
      <c r="X19" s="156">
        <f>+DettaglioSindaco!Q19</f>
        <v>0</v>
      </c>
      <c r="Y19" s="54">
        <f>+DettaglioSindaco!R19</f>
        <v>2</v>
      </c>
      <c r="Z19" s="54">
        <f>+DettaglioSindaco!S19</f>
        <v>7</v>
      </c>
      <c r="AA19" s="158">
        <f t="shared" si="8"/>
        <v>9</v>
      </c>
      <c r="AB19" s="228">
        <f t="shared" si="2"/>
        <v>515</v>
      </c>
      <c r="AC19" s="159">
        <f t="shared" si="3"/>
        <v>0</v>
      </c>
      <c r="AD19" s="160">
        <f t="shared" si="4"/>
        <v>243</v>
      </c>
      <c r="AE19" s="160">
        <f t="shared" si="5"/>
        <v>272</v>
      </c>
      <c r="AF19" s="160"/>
    </row>
    <row r="20" spans="1:32" s="133" customFormat="1" ht="22.5" customHeight="1">
      <c r="A20" s="227">
        <v>13</v>
      </c>
      <c r="B20" s="150"/>
      <c r="C20" s="150"/>
      <c r="D20" s="151"/>
      <c r="E20" s="259"/>
      <c r="F20" s="152"/>
      <c r="G20" s="153"/>
      <c r="H20" s="161"/>
      <c r="I20" s="162"/>
      <c r="J20" s="162"/>
      <c r="K20" s="162"/>
      <c r="L20" s="162"/>
      <c r="M20" s="162"/>
      <c r="N20" s="162"/>
      <c r="O20" s="162"/>
      <c r="P20" s="161"/>
      <c r="Q20" s="162"/>
      <c r="R20" s="162"/>
      <c r="S20" s="162"/>
      <c r="T20" s="162"/>
      <c r="U20" s="154"/>
      <c r="V20" s="155"/>
      <c r="W20" s="155"/>
      <c r="X20" s="156">
        <f>+DettaglioSindaco!Q20</f>
        <v>0</v>
      </c>
      <c r="Y20" s="157"/>
      <c r="Z20" s="157"/>
      <c r="AA20" s="158"/>
      <c r="AB20" s="228"/>
      <c r="AC20" s="159"/>
      <c r="AD20" s="160">
        <f t="shared" si="4"/>
        <v>0</v>
      </c>
      <c r="AE20" s="160">
        <f t="shared" si="5"/>
        <v>0</v>
      </c>
      <c r="AF20" s="160"/>
    </row>
    <row r="21" spans="1:32" ht="22.5" customHeight="1">
      <c r="A21" s="227">
        <v>14</v>
      </c>
      <c r="B21" s="150">
        <v>526</v>
      </c>
      <c r="C21" s="150">
        <v>538</v>
      </c>
      <c r="D21" s="151">
        <f t="shared" si="6"/>
        <v>1064</v>
      </c>
      <c r="E21" s="258">
        <v>354</v>
      </c>
      <c r="F21" s="53">
        <v>369</v>
      </c>
      <c r="G21" s="153">
        <f t="shared" si="0"/>
        <v>723</v>
      </c>
      <c r="H21" s="55">
        <v>89</v>
      </c>
      <c r="I21" s="56">
        <v>91</v>
      </c>
      <c r="J21" s="56">
        <v>73</v>
      </c>
      <c r="K21" s="56">
        <v>38</v>
      </c>
      <c r="L21" s="56">
        <v>1</v>
      </c>
      <c r="M21" s="56">
        <v>23</v>
      </c>
      <c r="N21" s="56">
        <v>42</v>
      </c>
      <c r="O21" s="56">
        <v>154</v>
      </c>
      <c r="P21" s="55">
        <v>51</v>
      </c>
      <c r="Q21" s="56">
        <v>9</v>
      </c>
      <c r="R21" s="56">
        <v>14</v>
      </c>
      <c r="S21" s="56">
        <v>31</v>
      </c>
      <c r="T21" s="56">
        <v>10</v>
      </c>
      <c r="U21" s="154">
        <f aca="true" t="shared" si="9" ref="U21:U31">SUM(N21,M21,L21,K21,J21,I21,H21,O21,P21,Q21,R21,S21,T21)</f>
        <v>626</v>
      </c>
      <c r="V21" s="155">
        <f>+DettaglioSindaco!P21</f>
        <v>67</v>
      </c>
      <c r="W21" s="155">
        <f t="shared" si="7"/>
        <v>693</v>
      </c>
      <c r="X21" s="156">
        <f>+DettaglioSindaco!Q21</f>
        <v>0</v>
      </c>
      <c r="Y21" s="54">
        <f>+DettaglioSindaco!R21</f>
        <v>10</v>
      </c>
      <c r="Z21" s="54">
        <f>+DettaglioSindaco!S21</f>
        <v>20</v>
      </c>
      <c r="AA21" s="158">
        <f t="shared" si="8"/>
        <v>30</v>
      </c>
      <c r="AB21" s="228">
        <f aca="true" t="shared" si="10" ref="AB21:AB31">+W21+AA21</f>
        <v>723</v>
      </c>
      <c r="AC21" s="159">
        <f aca="true" t="shared" si="11" ref="AC21:AC31">AB21-G21</f>
        <v>0</v>
      </c>
      <c r="AD21" s="160">
        <f t="shared" si="4"/>
        <v>354</v>
      </c>
      <c r="AE21" s="160">
        <f t="shared" si="5"/>
        <v>369</v>
      </c>
      <c r="AF21" s="160"/>
    </row>
    <row r="22" spans="1:32" ht="22.5" customHeight="1">
      <c r="A22" s="227">
        <v>15</v>
      </c>
      <c r="B22" s="150">
        <v>387</v>
      </c>
      <c r="C22" s="150">
        <v>402</v>
      </c>
      <c r="D22" s="151">
        <f t="shared" si="6"/>
        <v>789</v>
      </c>
      <c r="E22" s="258">
        <v>256</v>
      </c>
      <c r="F22" s="53">
        <v>280</v>
      </c>
      <c r="G22" s="153">
        <f t="shared" si="0"/>
        <v>536</v>
      </c>
      <c r="H22" s="55">
        <v>72</v>
      </c>
      <c r="I22" s="56">
        <v>62</v>
      </c>
      <c r="J22" s="56">
        <v>63</v>
      </c>
      <c r="K22" s="56">
        <v>21</v>
      </c>
      <c r="L22" s="56">
        <v>1</v>
      </c>
      <c r="M22" s="56">
        <v>17</v>
      </c>
      <c r="N22" s="56">
        <v>25</v>
      </c>
      <c r="O22" s="56">
        <v>120</v>
      </c>
      <c r="P22" s="55">
        <v>35</v>
      </c>
      <c r="Q22" s="56">
        <v>4</v>
      </c>
      <c r="R22" s="56">
        <v>14</v>
      </c>
      <c r="S22" s="56">
        <v>27</v>
      </c>
      <c r="T22" s="56">
        <v>8</v>
      </c>
      <c r="U22" s="154">
        <f t="shared" si="9"/>
        <v>469</v>
      </c>
      <c r="V22" s="155">
        <f>+DettaglioSindaco!P22</f>
        <v>43</v>
      </c>
      <c r="W22" s="155">
        <f t="shared" si="7"/>
        <v>512</v>
      </c>
      <c r="X22" s="156">
        <f>+DettaglioSindaco!Q22</f>
        <v>0</v>
      </c>
      <c r="Y22" s="54">
        <f>+DettaglioSindaco!R22</f>
        <v>4</v>
      </c>
      <c r="Z22" s="54">
        <f>+DettaglioSindaco!S22</f>
        <v>20</v>
      </c>
      <c r="AA22" s="158">
        <f t="shared" si="8"/>
        <v>24</v>
      </c>
      <c r="AB22" s="228">
        <f t="shared" si="10"/>
        <v>536</v>
      </c>
      <c r="AC22" s="159">
        <f t="shared" si="11"/>
        <v>0</v>
      </c>
      <c r="AD22" s="160">
        <f t="shared" si="4"/>
        <v>256</v>
      </c>
      <c r="AE22" s="160">
        <f t="shared" si="5"/>
        <v>280</v>
      </c>
      <c r="AF22" s="160"/>
    </row>
    <row r="23" spans="1:32" ht="22.5" customHeight="1">
      <c r="A23" s="227">
        <v>16</v>
      </c>
      <c r="B23" s="150">
        <v>448</v>
      </c>
      <c r="C23" s="150">
        <v>471</v>
      </c>
      <c r="D23" s="151">
        <f t="shared" si="6"/>
        <v>919</v>
      </c>
      <c r="E23" s="258">
        <v>336</v>
      </c>
      <c r="F23" s="53">
        <v>340</v>
      </c>
      <c r="G23" s="153">
        <f t="shared" si="0"/>
        <v>676</v>
      </c>
      <c r="H23" s="55">
        <v>95</v>
      </c>
      <c r="I23" s="56">
        <v>60</v>
      </c>
      <c r="J23" s="56">
        <v>87</v>
      </c>
      <c r="K23" s="56">
        <v>16</v>
      </c>
      <c r="L23" s="56">
        <v>1</v>
      </c>
      <c r="M23" s="56">
        <v>19</v>
      </c>
      <c r="N23" s="56">
        <v>30</v>
      </c>
      <c r="O23" s="56">
        <v>186</v>
      </c>
      <c r="P23" s="55">
        <v>57</v>
      </c>
      <c r="Q23" s="56">
        <v>7</v>
      </c>
      <c r="R23" s="56">
        <v>21</v>
      </c>
      <c r="S23" s="56">
        <v>31</v>
      </c>
      <c r="T23" s="56">
        <v>7</v>
      </c>
      <c r="U23" s="154">
        <f t="shared" si="9"/>
        <v>617</v>
      </c>
      <c r="V23" s="155">
        <f>+DettaglioSindaco!P23</f>
        <v>46</v>
      </c>
      <c r="W23" s="155">
        <f t="shared" si="7"/>
        <v>663</v>
      </c>
      <c r="X23" s="156">
        <f>+DettaglioSindaco!Q23</f>
        <v>0</v>
      </c>
      <c r="Y23" s="54">
        <f>+DettaglioSindaco!R23</f>
        <v>4</v>
      </c>
      <c r="Z23" s="54">
        <f>+DettaglioSindaco!S23</f>
        <v>9</v>
      </c>
      <c r="AA23" s="158">
        <f t="shared" si="8"/>
        <v>13</v>
      </c>
      <c r="AB23" s="228">
        <f t="shared" si="10"/>
        <v>676</v>
      </c>
      <c r="AC23" s="159">
        <f t="shared" si="11"/>
        <v>0</v>
      </c>
      <c r="AD23" s="160">
        <f t="shared" si="4"/>
        <v>336</v>
      </c>
      <c r="AE23" s="160">
        <f t="shared" si="5"/>
        <v>340</v>
      </c>
      <c r="AF23" s="160"/>
    </row>
    <row r="24" spans="1:32" ht="22.5" customHeight="1">
      <c r="A24" s="227">
        <v>17</v>
      </c>
      <c r="B24" s="150">
        <v>266</v>
      </c>
      <c r="C24" s="150">
        <v>284</v>
      </c>
      <c r="D24" s="151">
        <f t="shared" si="6"/>
        <v>550</v>
      </c>
      <c r="E24" s="258">
        <v>184</v>
      </c>
      <c r="F24" s="53">
        <v>193</v>
      </c>
      <c r="G24" s="153">
        <f t="shared" si="0"/>
        <v>377</v>
      </c>
      <c r="H24" s="55">
        <v>55</v>
      </c>
      <c r="I24" s="56">
        <v>45</v>
      </c>
      <c r="J24" s="56">
        <v>52</v>
      </c>
      <c r="K24" s="56">
        <v>8</v>
      </c>
      <c r="L24" s="56">
        <v>3</v>
      </c>
      <c r="M24" s="56">
        <v>6</v>
      </c>
      <c r="N24" s="56">
        <v>31</v>
      </c>
      <c r="O24" s="56">
        <v>85</v>
      </c>
      <c r="P24" s="55">
        <v>16</v>
      </c>
      <c r="Q24" s="56">
        <v>3</v>
      </c>
      <c r="R24" s="56">
        <v>18</v>
      </c>
      <c r="S24" s="56">
        <v>12</v>
      </c>
      <c r="T24" s="56">
        <v>6</v>
      </c>
      <c r="U24" s="154">
        <f t="shared" si="9"/>
        <v>340</v>
      </c>
      <c r="V24" s="155">
        <f>+DettaglioSindaco!P24</f>
        <v>27</v>
      </c>
      <c r="W24" s="155">
        <f t="shared" si="7"/>
        <v>367</v>
      </c>
      <c r="X24" s="156">
        <f>+DettaglioSindaco!Q24</f>
        <v>0</v>
      </c>
      <c r="Y24" s="54">
        <f>+DettaglioSindaco!R24</f>
        <v>1</v>
      </c>
      <c r="Z24" s="54">
        <f>+DettaglioSindaco!S24</f>
        <v>9</v>
      </c>
      <c r="AA24" s="158">
        <f t="shared" si="8"/>
        <v>10</v>
      </c>
      <c r="AB24" s="228">
        <f t="shared" si="10"/>
        <v>377</v>
      </c>
      <c r="AC24" s="159">
        <f t="shared" si="11"/>
        <v>0</v>
      </c>
      <c r="AD24" s="160">
        <f t="shared" si="4"/>
        <v>184</v>
      </c>
      <c r="AE24" s="160">
        <f t="shared" si="5"/>
        <v>193</v>
      </c>
      <c r="AF24" s="160"/>
    </row>
    <row r="25" spans="1:32" ht="22.5" customHeight="1">
      <c r="A25" s="227">
        <v>18</v>
      </c>
      <c r="B25" s="150">
        <v>363</v>
      </c>
      <c r="C25" s="150">
        <v>372</v>
      </c>
      <c r="D25" s="151">
        <f t="shared" si="6"/>
        <v>735</v>
      </c>
      <c r="E25" s="258">
        <v>225</v>
      </c>
      <c r="F25" s="53">
        <v>249</v>
      </c>
      <c r="G25" s="153">
        <f t="shared" si="0"/>
        <v>474</v>
      </c>
      <c r="H25" s="55">
        <v>58</v>
      </c>
      <c r="I25" s="56">
        <v>51</v>
      </c>
      <c r="J25" s="56">
        <v>53</v>
      </c>
      <c r="K25" s="56">
        <v>13</v>
      </c>
      <c r="L25" s="56">
        <v>6</v>
      </c>
      <c r="M25" s="56">
        <v>20</v>
      </c>
      <c r="N25" s="56">
        <v>26</v>
      </c>
      <c r="O25" s="56">
        <v>110</v>
      </c>
      <c r="P25" s="55">
        <v>19</v>
      </c>
      <c r="Q25" s="56">
        <v>7</v>
      </c>
      <c r="R25" s="56">
        <v>13</v>
      </c>
      <c r="S25" s="56">
        <v>41</v>
      </c>
      <c r="T25" s="56">
        <v>4</v>
      </c>
      <c r="U25" s="154">
        <f t="shared" si="9"/>
        <v>421</v>
      </c>
      <c r="V25" s="155">
        <f>+DettaglioSindaco!P25</f>
        <v>33</v>
      </c>
      <c r="W25" s="155">
        <f t="shared" si="7"/>
        <v>454</v>
      </c>
      <c r="X25" s="156">
        <f>+DettaglioSindaco!Q25</f>
        <v>3</v>
      </c>
      <c r="Y25" s="54">
        <f>+DettaglioSindaco!R25</f>
        <v>6</v>
      </c>
      <c r="Z25" s="54">
        <f>+DettaglioSindaco!S25</f>
        <v>11</v>
      </c>
      <c r="AA25" s="158">
        <f t="shared" si="8"/>
        <v>20</v>
      </c>
      <c r="AB25" s="228">
        <f t="shared" si="10"/>
        <v>474</v>
      </c>
      <c r="AC25" s="159">
        <f t="shared" si="11"/>
        <v>0</v>
      </c>
      <c r="AD25" s="160">
        <f t="shared" si="4"/>
        <v>225</v>
      </c>
      <c r="AE25" s="160">
        <f t="shared" si="5"/>
        <v>249</v>
      </c>
      <c r="AF25" s="160"/>
    </row>
    <row r="26" spans="1:32" ht="22.5" customHeight="1">
      <c r="A26" s="227">
        <v>19</v>
      </c>
      <c r="B26" s="150">
        <v>223</v>
      </c>
      <c r="C26" s="150">
        <v>186</v>
      </c>
      <c r="D26" s="151">
        <f t="shared" si="6"/>
        <v>409</v>
      </c>
      <c r="E26" s="258">
        <v>147</v>
      </c>
      <c r="F26" s="53">
        <v>116</v>
      </c>
      <c r="G26" s="153">
        <f t="shared" si="0"/>
        <v>263</v>
      </c>
      <c r="H26" s="55">
        <v>33</v>
      </c>
      <c r="I26" s="56">
        <v>37</v>
      </c>
      <c r="J26" s="56">
        <v>30</v>
      </c>
      <c r="K26" s="56">
        <v>9</v>
      </c>
      <c r="L26" s="56">
        <v>0</v>
      </c>
      <c r="M26" s="56">
        <v>10</v>
      </c>
      <c r="N26" s="56">
        <v>29</v>
      </c>
      <c r="O26" s="56">
        <v>52</v>
      </c>
      <c r="P26" s="55">
        <v>8</v>
      </c>
      <c r="Q26" s="56">
        <v>4</v>
      </c>
      <c r="R26" s="56">
        <v>8</v>
      </c>
      <c r="S26" s="56">
        <v>13</v>
      </c>
      <c r="T26" s="56">
        <v>3</v>
      </c>
      <c r="U26" s="154">
        <f t="shared" si="9"/>
        <v>236</v>
      </c>
      <c r="V26" s="155">
        <f>+DettaglioSindaco!P26</f>
        <v>19</v>
      </c>
      <c r="W26" s="155">
        <f t="shared" si="7"/>
        <v>255</v>
      </c>
      <c r="X26" s="156">
        <f>+DettaglioSindaco!Q26</f>
        <v>0</v>
      </c>
      <c r="Y26" s="54">
        <f>+DettaglioSindaco!R26</f>
        <v>4</v>
      </c>
      <c r="Z26" s="54">
        <f>+DettaglioSindaco!S26</f>
        <v>4</v>
      </c>
      <c r="AA26" s="158">
        <f t="shared" si="8"/>
        <v>8</v>
      </c>
      <c r="AB26" s="228">
        <f t="shared" si="10"/>
        <v>263</v>
      </c>
      <c r="AC26" s="159">
        <f t="shared" si="11"/>
        <v>0</v>
      </c>
      <c r="AD26" s="160">
        <f t="shared" si="4"/>
        <v>147</v>
      </c>
      <c r="AE26" s="160">
        <f t="shared" si="5"/>
        <v>116</v>
      </c>
      <c r="AF26" s="160"/>
    </row>
    <row r="27" spans="1:32" ht="22.5" customHeight="1">
      <c r="A27" s="227">
        <v>20</v>
      </c>
      <c r="B27" s="150">
        <v>293</v>
      </c>
      <c r="C27" s="150">
        <v>276</v>
      </c>
      <c r="D27" s="151">
        <f t="shared" si="6"/>
        <v>569</v>
      </c>
      <c r="E27" s="258">
        <v>184</v>
      </c>
      <c r="F27" s="53">
        <v>181</v>
      </c>
      <c r="G27" s="153">
        <f t="shared" si="0"/>
        <v>365</v>
      </c>
      <c r="H27" s="55">
        <v>62</v>
      </c>
      <c r="I27" s="56">
        <v>49</v>
      </c>
      <c r="J27" s="56">
        <v>39</v>
      </c>
      <c r="K27" s="56">
        <v>16</v>
      </c>
      <c r="L27" s="56">
        <v>1</v>
      </c>
      <c r="M27" s="56">
        <v>7</v>
      </c>
      <c r="N27" s="56">
        <v>25</v>
      </c>
      <c r="O27" s="56">
        <v>105</v>
      </c>
      <c r="P27" s="55">
        <v>7</v>
      </c>
      <c r="Q27" s="56">
        <v>3</v>
      </c>
      <c r="R27" s="56">
        <v>2</v>
      </c>
      <c r="S27" s="56">
        <v>9</v>
      </c>
      <c r="T27" s="56">
        <v>10</v>
      </c>
      <c r="U27" s="154">
        <f t="shared" si="9"/>
        <v>335</v>
      </c>
      <c r="V27" s="155">
        <f>+DettaglioSindaco!P27</f>
        <v>11</v>
      </c>
      <c r="W27" s="155">
        <f t="shared" si="7"/>
        <v>346</v>
      </c>
      <c r="X27" s="156">
        <f>+DettaglioSindaco!Q27</f>
        <v>0</v>
      </c>
      <c r="Y27" s="54">
        <f>+DettaglioSindaco!R27</f>
        <v>6</v>
      </c>
      <c r="Z27" s="54">
        <f>+DettaglioSindaco!S27</f>
        <v>13</v>
      </c>
      <c r="AA27" s="158">
        <f t="shared" si="8"/>
        <v>19</v>
      </c>
      <c r="AB27" s="228">
        <f t="shared" si="10"/>
        <v>365</v>
      </c>
      <c r="AC27" s="159">
        <f t="shared" si="11"/>
        <v>0</v>
      </c>
      <c r="AD27" s="160">
        <f t="shared" si="4"/>
        <v>184</v>
      </c>
      <c r="AE27" s="160">
        <f t="shared" si="5"/>
        <v>181</v>
      </c>
      <c r="AF27" s="160"/>
    </row>
    <row r="28" spans="1:32" ht="22.5" customHeight="1">
      <c r="A28" s="227">
        <v>21</v>
      </c>
      <c r="B28" s="150">
        <v>288</v>
      </c>
      <c r="C28" s="150">
        <v>281</v>
      </c>
      <c r="D28" s="151">
        <f t="shared" si="6"/>
        <v>569</v>
      </c>
      <c r="E28" s="258">
        <v>199</v>
      </c>
      <c r="F28" s="53">
        <v>212</v>
      </c>
      <c r="G28" s="153">
        <f t="shared" si="0"/>
        <v>411</v>
      </c>
      <c r="H28" s="55">
        <v>72</v>
      </c>
      <c r="I28" s="56">
        <v>37</v>
      </c>
      <c r="J28" s="56">
        <v>65</v>
      </c>
      <c r="K28" s="56">
        <v>27</v>
      </c>
      <c r="L28" s="56">
        <v>0</v>
      </c>
      <c r="M28" s="56">
        <v>8</v>
      </c>
      <c r="N28" s="56">
        <v>37</v>
      </c>
      <c r="O28" s="56">
        <v>72</v>
      </c>
      <c r="P28" s="55">
        <v>21</v>
      </c>
      <c r="Q28" s="56">
        <v>7</v>
      </c>
      <c r="R28" s="56">
        <v>5</v>
      </c>
      <c r="S28" s="56">
        <v>11</v>
      </c>
      <c r="T28" s="56">
        <v>2</v>
      </c>
      <c r="U28" s="154">
        <f t="shared" si="9"/>
        <v>364</v>
      </c>
      <c r="V28" s="155">
        <f>+DettaglioSindaco!P28</f>
        <v>16</v>
      </c>
      <c r="W28" s="155">
        <f t="shared" si="7"/>
        <v>380</v>
      </c>
      <c r="X28" s="156">
        <f>+DettaglioSindaco!Q28</f>
        <v>0</v>
      </c>
      <c r="Y28" s="54">
        <f>+DettaglioSindaco!R28</f>
        <v>6</v>
      </c>
      <c r="Z28" s="54">
        <f>+DettaglioSindaco!S28</f>
        <v>25</v>
      </c>
      <c r="AA28" s="158">
        <f t="shared" si="8"/>
        <v>31</v>
      </c>
      <c r="AB28" s="228">
        <f t="shared" si="10"/>
        <v>411</v>
      </c>
      <c r="AC28" s="159">
        <f t="shared" si="11"/>
        <v>0</v>
      </c>
      <c r="AD28" s="160">
        <f t="shared" si="4"/>
        <v>199</v>
      </c>
      <c r="AE28" s="160">
        <f t="shared" si="5"/>
        <v>212</v>
      </c>
      <c r="AF28" s="160"/>
    </row>
    <row r="29" spans="1:32" ht="22.5" customHeight="1">
      <c r="A29" s="227">
        <v>22</v>
      </c>
      <c r="B29" s="150">
        <v>316</v>
      </c>
      <c r="C29" s="150">
        <v>312</v>
      </c>
      <c r="D29" s="151">
        <f t="shared" si="6"/>
        <v>628</v>
      </c>
      <c r="E29" s="258">
        <v>220</v>
      </c>
      <c r="F29" s="53">
        <v>207</v>
      </c>
      <c r="G29" s="153">
        <f t="shared" si="0"/>
        <v>427</v>
      </c>
      <c r="H29" s="55">
        <v>100</v>
      </c>
      <c r="I29" s="56">
        <v>47</v>
      </c>
      <c r="J29" s="56">
        <v>66</v>
      </c>
      <c r="K29" s="56">
        <v>26</v>
      </c>
      <c r="L29" s="56">
        <v>5</v>
      </c>
      <c r="M29" s="56">
        <v>11</v>
      </c>
      <c r="N29" s="56">
        <v>26</v>
      </c>
      <c r="O29" s="56">
        <v>46</v>
      </c>
      <c r="P29" s="55">
        <v>15</v>
      </c>
      <c r="Q29" s="56">
        <v>15</v>
      </c>
      <c r="R29" s="56">
        <v>11</v>
      </c>
      <c r="S29" s="56">
        <v>14</v>
      </c>
      <c r="T29" s="56">
        <v>1</v>
      </c>
      <c r="U29" s="154">
        <f t="shared" si="9"/>
        <v>383</v>
      </c>
      <c r="V29" s="155">
        <f>+DettaglioSindaco!P29</f>
        <v>20</v>
      </c>
      <c r="W29" s="155">
        <f t="shared" si="7"/>
        <v>403</v>
      </c>
      <c r="X29" s="156">
        <f>+DettaglioSindaco!Q29</f>
        <v>0</v>
      </c>
      <c r="Y29" s="54">
        <f>+DettaglioSindaco!R29</f>
        <v>2</v>
      </c>
      <c r="Z29" s="54">
        <f>+DettaglioSindaco!S29</f>
        <v>22</v>
      </c>
      <c r="AA29" s="158">
        <f t="shared" si="8"/>
        <v>24</v>
      </c>
      <c r="AB29" s="228">
        <f t="shared" si="10"/>
        <v>427</v>
      </c>
      <c r="AC29" s="159">
        <f t="shared" si="11"/>
        <v>0</v>
      </c>
      <c r="AD29" s="160">
        <f t="shared" si="4"/>
        <v>220</v>
      </c>
      <c r="AE29" s="160">
        <f t="shared" si="5"/>
        <v>207</v>
      </c>
      <c r="AF29" s="160"/>
    </row>
    <row r="30" spans="1:32" ht="22.5" customHeight="1">
      <c r="A30" s="227">
        <v>23</v>
      </c>
      <c r="B30" s="150">
        <v>537</v>
      </c>
      <c r="C30" s="150">
        <v>583</v>
      </c>
      <c r="D30" s="151">
        <f t="shared" si="6"/>
        <v>1120</v>
      </c>
      <c r="E30" s="258">
        <v>307</v>
      </c>
      <c r="F30" s="53">
        <v>341</v>
      </c>
      <c r="G30" s="153">
        <f t="shared" si="0"/>
        <v>648</v>
      </c>
      <c r="H30" s="55">
        <v>43</v>
      </c>
      <c r="I30" s="56">
        <v>63</v>
      </c>
      <c r="J30" s="56">
        <v>61</v>
      </c>
      <c r="K30" s="56">
        <v>14</v>
      </c>
      <c r="L30" s="56">
        <v>90</v>
      </c>
      <c r="M30" s="56">
        <v>18</v>
      </c>
      <c r="N30" s="56">
        <v>97</v>
      </c>
      <c r="O30" s="56">
        <v>139</v>
      </c>
      <c r="P30" s="55">
        <v>24</v>
      </c>
      <c r="Q30" s="56">
        <v>4</v>
      </c>
      <c r="R30" s="56">
        <v>26</v>
      </c>
      <c r="S30" s="56">
        <v>10</v>
      </c>
      <c r="T30" s="56">
        <v>6</v>
      </c>
      <c r="U30" s="154">
        <f t="shared" si="9"/>
        <v>595</v>
      </c>
      <c r="V30" s="155">
        <f>+DettaglioSindaco!P30</f>
        <v>37</v>
      </c>
      <c r="W30" s="155">
        <f t="shared" si="7"/>
        <v>632</v>
      </c>
      <c r="X30" s="156">
        <f>+DettaglioSindaco!Q30</f>
        <v>0</v>
      </c>
      <c r="Y30" s="54">
        <f>+DettaglioSindaco!R30</f>
        <v>6</v>
      </c>
      <c r="Z30" s="54">
        <f>+DettaglioSindaco!S30</f>
        <v>10</v>
      </c>
      <c r="AA30" s="158">
        <f t="shared" si="8"/>
        <v>16</v>
      </c>
      <c r="AB30" s="228">
        <f t="shared" si="10"/>
        <v>648</v>
      </c>
      <c r="AC30" s="159">
        <f t="shared" si="11"/>
        <v>0</v>
      </c>
      <c r="AD30" s="160">
        <f t="shared" si="4"/>
        <v>307</v>
      </c>
      <c r="AE30" s="160">
        <f t="shared" si="5"/>
        <v>341</v>
      </c>
      <c r="AF30" s="160"/>
    </row>
    <row r="31" spans="1:32" ht="22.5" customHeight="1" thickBot="1">
      <c r="A31" s="229">
        <v>24</v>
      </c>
      <c r="B31" s="230">
        <v>495</v>
      </c>
      <c r="C31" s="230">
        <v>503</v>
      </c>
      <c r="D31" s="163">
        <f t="shared" si="6"/>
        <v>998</v>
      </c>
      <c r="E31" s="260">
        <v>320</v>
      </c>
      <c r="F31" s="231">
        <v>322</v>
      </c>
      <c r="G31" s="232">
        <f t="shared" si="0"/>
        <v>642</v>
      </c>
      <c r="H31" s="233">
        <v>36</v>
      </c>
      <c r="I31" s="234">
        <v>50</v>
      </c>
      <c r="J31" s="234">
        <v>41</v>
      </c>
      <c r="K31" s="234">
        <v>16</v>
      </c>
      <c r="L31" s="234">
        <v>116</v>
      </c>
      <c r="M31" s="234">
        <v>12</v>
      </c>
      <c r="N31" s="234">
        <v>77</v>
      </c>
      <c r="O31" s="234">
        <v>169</v>
      </c>
      <c r="P31" s="233">
        <v>10</v>
      </c>
      <c r="Q31" s="234">
        <v>4</v>
      </c>
      <c r="R31" s="234">
        <v>33</v>
      </c>
      <c r="S31" s="234">
        <v>20</v>
      </c>
      <c r="T31" s="234">
        <v>5</v>
      </c>
      <c r="U31" s="235">
        <f t="shared" si="9"/>
        <v>589</v>
      </c>
      <c r="V31" s="236">
        <f>+DettaglioSindaco!P31</f>
        <v>38</v>
      </c>
      <c r="W31" s="236">
        <f t="shared" si="7"/>
        <v>627</v>
      </c>
      <c r="X31" s="237">
        <f>+DettaglioSindaco!Q31</f>
        <v>0</v>
      </c>
      <c r="Y31" s="238">
        <f>+DettaglioSindaco!R31</f>
        <v>5</v>
      </c>
      <c r="Z31" s="238">
        <f>+DettaglioSindaco!S31</f>
        <v>10</v>
      </c>
      <c r="AA31" s="239">
        <f t="shared" si="8"/>
        <v>15</v>
      </c>
      <c r="AB31" s="240">
        <f t="shared" si="10"/>
        <v>642</v>
      </c>
      <c r="AC31" s="159">
        <f t="shared" si="11"/>
        <v>0</v>
      </c>
      <c r="AD31" s="160">
        <f t="shared" si="4"/>
        <v>320</v>
      </c>
      <c r="AE31" s="160">
        <f t="shared" si="5"/>
        <v>322</v>
      </c>
      <c r="AF31" s="160"/>
    </row>
    <row r="32" spans="1:32" ht="35.25" customHeight="1" thickBot="1">
      <c r="A32" s="241" t="s">
        <v>14</v>
      </c>
      <c r="B32" s="252">
        <f>SUM(B8:B31)</f>
        <v>8837</v>
      </c>
      <c r="C32" s="242">
        <f>SUM(C8:C31)</f>
        <v>9264</v>
      </c>
      <c r="D32" s="253">
        <f>SUM(D8:D31)</f>
        <v>18101</v>
      </c>
      <c r="E32" s="261">
        <f>SUM(E8:E31)</f>
        <v>5777</v>
      </c>
      <c r="F32" s="243">
        <f>SUM(F8:F31)</f>
        <v>6039</v>
      </c>
      <c r="G32" s="244">
        <f t="shared" si="0"/>
        <v>11816</v>
      </c>
      <c r="H32" s="256">
        <f aca="true" t="shared" si="12" ref="H32:AE32">SUM(H8:H31)</f>
        <v>1404</v>
      </c>
      <c r="I32" s="242">
        <f t="shared" si="12"/>
        <v>1461</v>
      </c>
      <c r="J32" s="242">
        <f t="shared" si="12"/>
        <v>1419</v>
      </c>
      <c r="K32" s="242">
        <f t="shared" si="12"/>
        <v>460</v>
      </c>
      <c r="L32" s="242">
        <f t="shared" si="12"/>
        <v>261</v>
      </c>
      <c r="M32" s="242">
        <f t="shared" si="12"/>
        <v>321</v>
      </c>
      <c r="N32" s="242">
        <f t="shared" si="12"/>
        <v>917</v>
      </c>
      <c r="O32" s="242">
        <f t="shared" si="12"/>
        <v>2521</v>
      </c>
      <c r="P32" s="242">
        <f t="shared" si="12"/>
        <v>572</v>
      </c>
      <c r="Q32" s="242">
        <f t="shared" si="12"/>
        <v>184</v>
      </c>
      <c r="R32" s="242">
        <f>SUM(R8:R31)</f>
        <v>337</v>
      </c>
      <c r="S32" s="242">
        <f>SUM(S8:S31)</f>
        <v>601</v>
      </c>
      <c r="T32" s="242">
        <f>SUM(T8:T31)</f>
        <v>190</v>
      </c>
      <c r="U32" s="242">
        <f t="shared" si="12"/>
        <v>10648</v>
      </c>
      <c r="V32" s="242">
        <f t="shared" si="12"/>
        <v>767</v>
      </c>
      <c r="W32" s="242">
        <f t="shared" si="12"/>
        <v>11415</v>
      </c>
      <c r="X32" s="242">
        <f t="shared" si="12"/>
        <v>3</v>
      </c>
      <c r="Y32" s="242">
        <f t="shared" si="12"/>
        <v>101</v>
      </c>
      <c r="Z32" s="242">
        <f t="shared" si="12"/>
        <v>297</v>
      </c>
      <c r="AA32" s="243">
        <f t="shared" si="12"/>
        <v>401</v>
      </c>
      <c r="AB32" s="245">
        <f t="shared" si="12"/>
        <v>11816</v>
      </c>
      <c r="AC32" s="159">
        <f t="shared" si="12"/>
        <v>0</v>
      </c>
      <c r="AD32" s="164">
        <f t="shared" si="12"/>
        <v>5777</v>
      </c>
      <c r="AE32" s="160">
        <f t="shared" si="12"/>
        <v>6039</v>
      </c>
      <c r="AF32" s="160">
        <f>+AE32+AD32</f>
        <v>11816</v>
      </c>
    </row>
    <row r="33" spans="1:32" ht="15.75" customHeight="1">
      <c r="A33" s="165" t="s">
        <v>15</v>
      </c>
      <c r="B33" s="166"/>
      <c r="C33" s="166"/>
      <c r="D33" s="166"/>
      <c r="E33" s="167">
        <f>E32/B32</f>
        <v>0.653728640941496</v>
      </c>
      <c r="F33" s="167">
        <f>F32/C32</f>
        <v>0.6518782383419689</v>
      </c>
      <c r="G33" s="167">
        <f>G32/D32</f>
        <v>0.6527816142754544</v>
      </c>
      <c r="H33" s="168">
        <f>IF(U32=0,,H32/U32)</f>
        <v>0.1318557475582269</v>
      </c>
      <c r="I33" s="168">
        <f>IF(U32=0,,I32/U32)</f>
        <v>0.13720886551465064</v>
      </c>
      <c r="J33" s="168">
        <f>IF(U32=0,,J32/U32)</f>
        <v>0.13326446280991736</v>
      </c>
      <c r="K33" s="168">
        <f>IF(U32=0,,K32/U32)</f>
        <v>0.043200601051840724</v>
      </c>
      <c r="L33" s="168">
        <f>IF(U32=0,,L32/U32)</f>
        <v>0.024511645379413975</v>
      </c>
      <c r="M33" s="168">
        <f>IF(U32=0,,M32/U32)</f>
        <v>0.030146506386175807</v>
      </c>
      <c r="N33" s="168">
        <f>IF(U32=0,,N32/U32)</f>
        <v>0.08611945905334335</v>
      </c>
      <c r="O33" s="168">
        <f>IF(U32=0,,O32/U32)</f>
        <v>0.2367580766341097</v>
      </c>
      <c r="P33" s="168">
        <f>IF(U32=0,,P32/$U$32)</f>
        <v>0.05371900826446281</v>
      </c>
      <c r="Q33" s="168">
        <f>IF(U32=0,,Q32/$U$32)</f>
        <v>0.01728024042073629</v>
      </c>
      <c r="R33" s="168">
        <f>IF($U$32=0,,R32/$U$32)</f>
        <v>0.031649135987978964</v>
      </c>
      <c r="S33" s="168">
        <f>IF($U$32=0,,S32/$U$32)</f>
        <v>0.05644252441773103</v>
      </c>
      <c r="T33" s="168">
        <f>IF($U$32=0,,T32/$U$32)</f>
        <v>0.017843726521412473</v>
      </c>
      <c r="U33" s="169">
        <f>IF($G$32=0,,+U32/$G$32)</f>
        <v>0.9011509817197021</v>
      </c>
      <c r="V33" s="160"/>
      <c r="W33" s="160"/>
      <c r="X33" s="169">
        <f>IF($G$32=0,,X32/$G$32)</f>
        <v>0.00025389302640487475</v>
      </c>
      <c r="Y33" s="169">
        <f>IF($G$32=0,,Y32/$G$32)</f>
        <v>0.008547731888964117</v>
      </c>
      <c r="Z33" s="169">
        <f>IF($G$32=0,,Z32/$G$32)</f>
        <v>0.025135409614082598</v>
      </c>
      <c r="AA33" s="160"/>
      <c r="AB33" s="160"/>
      <c r="AC33" s="160"/>
      <c r="AD33" s="160"/>
      <c r="AE33" s="160"/>
      <c r="AF33" s="160"/>
    </row>
    <row r="34" spans="1:32" ht="12.75">
      <c r="A34" s="132"/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</row>
  </sheetData>
  <sheetProtection/>
  <mergeCells count="8">
    <mergeCell ref="B4:D4"/>
    <mergeCell ref="E4:G4"/>
    <mergeCell ref="X1:Y1"/>
    <mergeCell ref="P3:Q3"/>
    <mergeCell ref="N3:O3"/>
    <mergeCell ref="R3:U3"/>
    <mergeCell ref="W3:Z3"/>
    <mergeCell ref="L3:M3"/>
  </mergeCells>
  <printOptions horizontalCentered="1" verticalCentered="1"/>
  <pageMargins left="0.1968503937007874" right="0.1968503937007874" top="0.1968503937007874" bottom="0.1968503937007874" header="0.11811023622047245" footer="0.11811023622047245"/>
  <pageSetup fitToHeight="1" fitToWidth="1" horizontalDpi="600" verticalDpi="600" orientation="landscape" paperSize="8" scale="73" r:id="rId2"/>
  <headerFooter alignWithMargins="0">
    <oddHeader>&amp;LStampato il &amp;D alle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Dolfi Carlo</dc:creator>
  <cp:keywords/>
  <dc:description/>
  <cp:lastModifiedBy>informatizzazione</cp:lastModifiedBy>
  <cp:lastPrinted>2021-10-04T21:53:58Z</cp:lastPrinted>
  <dcterms:created xsi:type="dcterms:W3CDTF">1999-06-09T13:09:10Z</dcterms:created>
  <dcterms:modified xsi:type="dcterms:W3CDTF">2021-10-04T21:56:46Z</dcterms:modified>
  <cp:category/>
  <cp:version/>
  <cp:contentType/>
  <cp:contentStatus/>
</cp:coreProperties>
</file>